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C:\Users\Nilton\Downloads\"/>
    </mc:Choice>
  </mc:AlternateContent>
  <xr:revisionPtr revIDLastSave="0" documentId="8_{69EA9031-2834-4DC4-BE18-A3A0AABE733D}" xr6:coauthVersionLast="47" xr6:coauthVersionMax="47" xr10:uidLastSave="{00000000-0000-0000-0000-000000000000}"/>
  <bookViews>
    <workbookView xWindow="-120" yWindow="-120" windowWidth="19440" windowHeight="10320" xr2:uid="{00000000-000D-0000-FFFF-FFFF00000000}"/>
  </bookViews>
  <sheets>
    <sheet name="Plan1" sheetId="1" r:id="rId1"/>
    <sheet name="Plan3" sheetId="7" state="hidden" r:id="rId2"/>
    <sheet name="Plan2" sheetId="2" state="hidden" r:id="rId3"/>
    <sheet name="Planilha1" sheetId="8" state="hidden" r:id="rId4"/>
    <sheet name="Plan5" sheetId="6" state="hidden" r:id="rId5"/>
  </sheets>
  <definedNames>
    <definedName name="CORES_COR">Plan2!$E$2:$E$1270</definedName>
    <definedName name="CORES_PRODUTO">Plan2!$D$2:$D$1270</definedName>
    <definedName name="IMAGEM_1">INDIRECT("Plan3!$A$"&amp;MATCH(Plan1!$E$7,LISTA_IMAG_1,0))</definedName>
    <definedName name="IMAGEM_2">INDIRECT("Plan4!$A$"&amp;MATCH(Plan1!#REF!,LISTA_IMAG_2,0))</definedName>
    <definedName name="IMAGEM_3">INDIRECT("Plan5!$A$"&amp;MATCH(Plan1!$B$103,LISTA_IMAG_3,0))</definedName>
    <definedName name="LISTA_IMAG_1">#REF!</definedName>
    <definedName name="LISTA_IMAG_2">#REF!</definedName>
    <definedName name="LISTA_IMAG_3">Plan5!$A$1:$A$106</definedName>
    <definedName name="MATRIZ_TP">Plan2!$R$2:$BK$87</definedName>
    <definedName name="MATRIZ_TP_COLUNA">Plan2!$R$2:$R$87</definedName>
    <definedName name="MATRIZ_TP_LINHA">Plan2!$R$2:$BK$2</definedName>
    <definedName name="PRODUTO_1">Plan2!$L$2:$L$69</definedName>
    <definedName name="PRODUTO_2">Plan2!$N$2:$N$15</definedName>
    <definedName name="PRODUTO_3">Plan2!$P$2:$P$7</definedName>
    <definedName name="SLIM_COR">Plan2!$E$163:$F$197</definedName>
    <definedName name="TU">Plan2!$H$2:$J$125</definedName>
    <definedName name="TU_PRODUTO">Plan2!$H$2:$H$125</definedName>
    <definedName name="TU_TAMANHO">Plan2!$I$2:$I$125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7" i="1" l="1"/>
  <c r="K8" i="1"/>
  <c r="P8" i="1" s="1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E38" i="8"/>
  <c r="D38" i="8"/>
  <c r="BK59" i="2"/>
  <c r="C37" i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D3" i="8"/>
  <c r="E3" i="8"/>
  <c r="D4" i="8"/>
  <c r="E4" i="8"/>
  <c r="D5" i="8"/>
  <c r="E5" i="8"/>
  <c r="D6" i="8"/>
  <c r="E6" i="8"/>
  <c r="D7" i="8"/>
  <c r="E7" i="8"/>
  <c r="D8" i="8"/>
  <c r="E8" i="8"/>
  <c r="D9" i="8"/>
  <c r="E9" i="8"/>
  <c r="D10" i="8"/>
  <c r="E10" i="8"/>
  <c r="D11" i="8"/>
  <c r="E11" i="8"/>
  <c r="D12" i="8"/>
  <c r="E12" i="8"/>
  <c r="D13" i="8"/>
  <c r="E13" i="8"/>
  <c r="D14" i="8"/>
  <c r="E14" i="8"/>
  <c r="D15" i="8"/>
  <c r="E15" i="8"/>
  <c r="D16" i="8"/>
  <c r="E16" i="8"/>
  <c r="D17" i="8"/>
  <c r="E17" i="8"/>
  <c r="D18" i="8"/>
  <c r="E18" i="8"/>
  <c r="D19" i="8"/>
  <c r="E19" i="8"/>
  <c r="D20" i="8"/>
  <c r="E20" i="8"/>
  <c r="D21" i="8"/>
  <c r="E21" i="8"/>
  <c r="D22" i="8"/>
  <c r="E22" i="8"/>
  <c r="D23" i="8"/>
  <c r="E23" i="8"/>
  <c r="D24" i="8"/>
  <c r="E24" i="8"/>
  <c r="D25" i="8"/>
  <c r="E25" i="8"/>
  <c r="D26" i="8"/>
  <c r="E26" i="8"/>
  <c r="D27" i="8"/>
  <c r="E27" i="8"/>
  <c r="D28" i="8"/>
  <c r="E28" i="8"/>
  <c r="D29" i="8"/>
  <c r="E29" i="8"/>
  <c r="D30" i="8"/>
  <c r="E30" i="8"/>
  <c r="D31" i="8"/>
  <c r="E31" i="8"/>
  <c r="D32" i="8"/>
  <c r="E32" i="8"/>
  <c r="D33" i="8"/>
  <c r="E33" i="8"/>
  <c r="D34" i="8"/>
  <c r="E34" i="8"/>
  <c r="D35" i="8"/>
  <c r="E35" i="8"/>
  <c r="D36" i="8"/>
  <c r="E36" i="8"/>
  <c r="D37" i="8"/>
  <c r="E37" i="8"/>
  <c r="E2" i="8"/>
  <c r="D2" i="8"/>
  <c r="A3" i="8"/>
  <c r="B3" i="8"/>
  <c r="A4" i="8"/>
  <c r="B4" i="8"/>
  <c r="A5" i="8"/>
  <c r="B5" i="8"/>
  <c r="A6" i="8"/>
  <c r="B6" i="8"/>
  <c r="A7" i="8"/>
  <c r="B7" i="8"/>
  <c r="A8" i="8"/>
  <c r="B8" i="8"/>
  <c r="A9" i="8"/>
  <c r="B9" i="8"/>
  <c r="A10" i="8"/>
  <c r="B10" i="8"/>
  <c r="A11" i="8"/>
  <c r="B11" i="8"/>
  <c r="A12" i="8"/>
  <c r="B12" i="8"/>
  <c r="A13" i="8"/>
  <c r="B13" i="8"/>
  <c r="A14" i="8"/>
  <c r="B14" i="8"/>
  <c r="A15" i="8"/>
  <c r="B15" i="8"/>
  <c r="A16" i="8"/>
  <c r="B16" i="8"/>
  <c r="A17" i="8"/>
  <c r="B17" i="8"/>
  <c r="A18" i="8"/>
  <c r="B18" i="8"/>
  <c r="A19" i="8"/>
  <c r="B19" i="8"/>
  <c r="A20" i="8"/>
  <c r="B20" i="8"/>
  <c r="A21" i="8"/>
  <c r="B21" i="8"/>
  <c r="A22" i="8"/>
  <c r="B22" i="8"/>
  <c r="A23" i="8"/>
  <c r="B23" i="8"/>
  <c r="A24" i="8"/>
  <c r="B24" i="8"/>
  <c r="A25" i="8"/>
  <c r="B25" i="8"/>
  <c r="A26" i="8"/>
  <c r="B26" i="8"/>
  <c r="A27" i="8"/>
  <c r="B27" i="8"/>
  <c r="A28" i="8"/>
  <c r="B28" i="8"/>
  <c r="A29" i="8"/>
  <c r="B29" i="8"/>
  <c r="A30" i="8"/>
  <c r="B30" i="8"/>
  <c r="A31" i="8"/>
  <c r="B31" i="8"/>
  <c r="A32" i="8"/>
  <c r="B32" i="8"/>
  <c r="A33" i="8"/>
  <c r="B33" i="8"/>
  <c r="A34" i="8"/>
  <c r="B34" i="8"/>
  <c r="A35" i="8"/>
  <c r="B35" i="8"/>
  <c r="A36" i="8"/>
  <c r="B36" i="8"/>
  <c r="A37" i="8"/>
  <c r="B37" i="8"/>
  <c r="A38" i="8"/>
  <c r="B38" i="8"/>
  <c r="A39" i="8"/>
  <c r="B39" i="8"/>
  <c r="A40" i="8"/>
  <c r="B40" i="8"/>
  <c r="A41" i="8"/>
  <c r="B41" i="8"/>
  <c r="A42" i="8"/>
  <c r="B42" i="8"/>
  <c r="A43" i="8"/>
  <c r="B43" i="8"/>
  <c r="A44" i="8"/>
  <c r="B44" i="8"/>
  <c r="A45" i="8"/>
  <c r="B45" i="8"/>
  <c r="A46" i="8"/>
  <c r="B46" i="8"/>
  <c r="A47" i="8"/>
  <c r="B47" i="8"/>
  <c r="A48" i="8"/>
  <c r="B48" i="8"/>
  <c r="A49" i="8"/>
  <c r="B49" i="8"/>
  <c r="A50" i="8"/>
  <c r="B50" i="8"/>
  <c r="A51" i="8"/>
  <c r="B51" i="8"/>
  <c r="A52" i="8"/>
  <c r="B52" i="8"/>
  <c r="A53" i="8"/>
  <c r="B53" i="8"/>
  <c r="A54" i="8"/>
  <c r="B54" i="8"/>
  <c r="A55" i="8"/>
  <c r="B55" i="8"/>
  <c r="A56" i="8"/>
  <c r="B56" i="8"/>
  <c r="A57" i="8"/>
  <c r="B57" i="8"/>
  <c r="A58" i="8"/>
  <c r="B58" i="8"/>
  <c r="AE14" i="2"/>
  <c r="AF14" i="2"/>
  <c r="AD14" i="2"/>
  <c r="AB14" i="2"/>
  <c r="AC14" i="2"/>
  <c r="AA14" i="2"/>
  <c r="T14" i="2"/>
  <c r="U14" i="2"/>
  <c r="V14" i="2"/>
  <c r="W14" i="2"/>
  <c r="X14" i="2"/>
  <c r="Y14" i="2"/>
  <c r="Z14" i="2"/>
  <c r="S14" i="2"/>
  <c r="S13" i="2"/>
  <c r="AE16" i="2"/>
  <c r="AF16" i="2"/>
  <c r="AD16" i="2"/>
  <c r="AB16" i="2"/>
  <c r="AC16" i="2"/>
  <c r="AA16" i="2"/>
  <c r="T16" i="2"/>
  <c r="U16" i="2"/>
  <c r="V16" i="2"/>
  <c r="W16" i="2"/>
  <c r="X16" i="2"/>
  <c r="Y16" i="2"/>
  <c r="Z16" i="2"/>
  <c r="S16" i="2"/>
  <c r="AE15" i="2"/>
  <c r="AF15" i="2"/>
  <c r="AD15" i="2"/>
  <c r="AB15" i="2"/>
  <c r="AC15" i="2"/>
  <c r="AA15" i="2"/>
  <c r="T15" i="2"/>
  <c r="U15" i="2"/>
  <c r="V15" i="2"/>
  <c r="W15" i="2"/>
  <c r="X15" i="2"/>
  <c r="Y15" i="2"/>
  <c r="Z15" i="2"/>
  <c r="S15" i="2"/>
  <c r="AE13" i="2"/>
  <c r="AF13" i="2"/>
  <c r="AD13" i="2"/>
  <c r="AB13" i="2"/>
  <c r="AC13" i="2"/>
  <c r="AA13" i="2"/>
  <c r="T13" i="2"/>
  <c r="U13" i="2"/>
  <c r="V13" i="2"/>
  <c r="W13" i="2"/>
  <c r="X13" i="2"/>
  <c r="Y13" i="2"/>
  <c r="Z13" i="2"/>
  <c r="AE12" i="2"/>
  <c r="AF12" i="2"/>
  <c r="AD12" i="2"/>
  <c r="AB12" i="2"/>
  <c r="AC12" i="2"/>
  <c r="AA12" i="2"/>
  <c r="T12" i="2"/>
  <c r="U12" i="2"/>
  <c r="V12" i="2"/>
  <c r="W12" i="2"/>
  <c r="X12" i="2"/>
  <c r="Y12" i="2"/>
  <c r="Z12" i="2"/>
  <c r="S12" i="2"/>
  <c r="AE11" i="2"/>
  <c r="AF11" i="2"/>
  <c r="AD11" i="2"/>
  <c r="AB11" i="2"/>
  <c r="AC11" i="2"/>
  <c r="AA11" i="2"/>
  <c r="T11" i="2"/>
  <c r="U11" i="2"/>
  <c r="V11" i="2"/>
  <c r="W11" i="2"/>
  <c r="X11" i="2"/>
  <c r="Y11" i="2"/>
  <c r="Z11" i="2"/>
  <c r="S11" i="2"/>
  <c r="AE10" i="2"/>
  <c r="AF10" i="2"/>
  <c r="AD10" i="2"/>
  <c r="AB10" i="2"/>
  <c r="AC10" i="2"/>
  <c r="AA10" i="2"/>
  <c r="T10" i="2"/>
  <c r="U10" i="2"/>
  <c r="V10" i="2"/>
  <c r="W10" i="2"/>
  <c r="X10" i="2"/>
  <c r="Y10" i="2"/>
  <c r="Z10" i="2"/>
  <c r="S10" i="2"/>
  <c r="AE9" i="2"/>
  <c r="AF9" i="2"/>
  <c r="AD9" i="2"/>
  <c r="AB9" i="2"/>
  <c r="AC9" i="2"/>
  <c r="AA9" i="2"/>
  <c r="T9" i="2"/>
  <c r="U9" i="2"/>
  <c r="V9" i="2"/>
  <c r="W9" i="2"/>
  <c r="X9" i="2"/>
  <c r="Y9" i="2"/>
  <c r="Z9" i="2"/>
  <c r="S9" i="2"/>
  <c r="AE8" i="2"/>
  <c r="AF8" i="2"/>
  <c r="AD8" i="2"/>
  <c r="AB8" i="2"/>
  <c r="AC8" i="2"/>
  <c r="AA8" i="2"/>
  <c r="T8" i="2"/>
  <c r="U8" i="2"/>
  <c r="V8" i="2"/>
  <c r="W8" i="2"/>
  <c r="X8" i="2"/>
  <c r="Y8" i="2"/>
  <c r="Z8" i="2"/>
  <c r="S8" i="2"/>
  <c r="AE7" i="2"/>
  <c r="AF7" i="2"/>
  <c r="AD7" i="2"/>
  <c r="AB7" i="2"/>
  <c r="AC7" i="2"/>
  <c r="AA7" i="2"/>
  <c r="T7" i="2"/>
  <c r="U7" i="2"/>
  <c r="V7" i="2"/>
  <c r="W7" i="2"/>
  <c r="X7" i="2"/>
  <c r="Y7" i="2"/>
  <c r="Z7" i="2"/>
  <c r="S7" i="2"/>
  <c r="AE6" i="2"/>
  <c r="AF6" i="2"/>
  <c r="AD6" i="2"/>
  <c r="AB6" i="2"/>
  <c r="AC6" i="2"/>
  <c r="AA6" i="2"/>
  <c r="T6" i="2"/>
  <c r="U6" i="2"/>
  <c r="V6" i="2"/>
  <c r="W6" i="2"/>
  <c r="X6" i="2"/>
  <c r="Y6" i="2"/>
  <c r="Z6" i="2"/>
  <c r="S6" i="2"/>
  <c r="AE5" i="2"/>
  <c r="AF5" i="2"/>
  <c r="AD5" i="2"/>
  <c r="AB5" i="2"/>
  <c r="AC5" i="2"/>
  <c r="AA5" i="2"/>
  <c r="T5" i="2"/>
  <c r="U5" i="2"/>
  <c r="V5" i="2"/>
  <c r="W5" i="2"/>
  <c r="X5" i="2"/>
  <c r="Y5" i="2"/>
  <c r="Z5" i="2"/>
  <c r="S5" i="2"/>
  <c r="AE4" i="2"/>
  <c r="AF4" i="2"/>
  <c r="AD4" i="2"/>
  <c r="AB4" i="2"/>
  <c r="AC4" i="2"/>
  <c r="AA4" i="2"/>
  <c r="T4" i="2"/>
  <c r="U4" i="2"/>
  <c r="V4" i="2"/>
  <c r="W4" i="2"/>
  <c r="X4" i="2"/>
  <c r="Y4" i="2"/>
  <c r="Z4" i="2"/>
  <c r="S4" i="2"/>
  <c r="AE3" i="2"/>
  <c r="AF3" i="2"/>
  <c r="AD3" i="2"/>
  <c r="AB3" i="2"/>
  <c r="AC3" i="2"/>
  <c r="AA3" i="2"/>
  <c r="Z3" i="2"/>
  <c r="T3" i="2"/>
  <c r="U3" i="2"/>
  <c r="V3" i="2"/>
  <c r="W3" i="2"/>
  <c r="X3" i="2"/>
  <c r="Y3" i="2"/>
  <c r="S3" i="2"/>
  <c r="B2" i="8"/>
  <c r="AT73" i="2"/>
  <c r="BK66" i="2"/>
  <c r="D1" i="8"/>
  <c r="A1" i="8"/>
  <c r="A2" i="8"/>
  <c r="AY80" i="2"/>
  <c r="N7" i="1" l="1"/>
  <c r="N8" i="1"/>
  <c r="S38" i="1"/>
  <c r="S37" i="1"/>
  <c r="S39" i="1"/>
  <c r="BK79" i="2"/>
  <c r="AY81" i="2"/>
  <c r="S40" i="1" l="1"/>
  <c r="T37" i="1"/>
  <c r="BK42" i="2"/>
  <c r="S41" i="1" l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69" i="1"/>
  <c r="C69" i="1" l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S7" i="1"/>
  <c r="P7" i="1" s="1"/>
  <c r="S8" i="1"/>
  <c r="S9" i="1"/>
  <c r="K9" i="1"/>
  <c r="N9" i="1" s="1"/>
  <c r="BJ77" i="2"/>
  <c r="S42" i="1" l="1"/>
  <c r="S43" i="1"/>
  <c r="D94" i="1"/>
  <c r="G94" i="1" s="1"/>
  <c r="I94" i="1" s="1"/>
  <c r="S69" i="1"/>
  <c r="P9" i="1"/>
  <c r="BK62" i="2"/>
  <c r="S44" i="1" l="1"/>
  <c r="S70" i="1"/>
  <c r="S45" i="1" l="1"/>
  <c r="S71" i="1"/>
  <c r="BK60" i="2"/>
  <c r="BK55" i="2"/>
  <c r="S46" i="1" l="1"/>
  <c r="S72" i="1"/>
  <c r="S47" i="1" l="1"/>
  <c r="U51" i="2"/>
  <c r="T51" i="2"/>
  <c r="S51" i="2"/>
  <c r="AN47" i="2"/>
  <c r="BK41" i="2"/>
  <c r="S48" i="1" l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38" i="1"/>
  <c r="K29" i="1"/>
  <c r="N29" i="1" s="1"/>
  <c r="K28" i="1"/>
  <c r="N28" i="1" s="1"/>
  <c r="K27" i="1"/>
  <c r="K23" i="1"/>
  <c r="N23" i="1" s="1"/>
  <c r="K24" i="1"/>
  <c r="P24" i="1" s="1"/>
  <c r="T24" i="1" s="1"/>
  <c r="K25" i="1"/>
  <c r="P25" i="1" s="1"/>
  <c r="T25" i="1" s="1"/>
  <c r="K26" i="1"/>
  <c r="P26" i="1" s="1"/>
  <c r="T26" i="1" s="1"/>
  <c r="K22" i="1"/>
  <c r="N22" i="1" s="1"/>
  <c r="BI35" i="2"/>
  <c r="BK45" i="2"/>
  <c r="BH84" i="2"/>
  <c r="AW67" i="2"/>
  <c r="AV67" i="2"/>
  <c r="BK57" i="2"/>
  <c r="AW68" i="2"/>
  <c r="AV68" i="2"/>
  <c r="BK83" i="2"/>
  <c r="BK85" i="2"/>
  <c r="BK87" i="2"/>
  <c r="AU70" i="2"/>
  <c r="AT70" i="2"/>
  <c r="BK63" i="2"/>
  <c r="AS53" i="2"/>
  <c r="AR53" i="2"/>
  <c r="AQ53" i="2"/>
  <c r="BK30" i="2"/>
  <c r="BK31" i="2"/>
  <c r="BK32" i="2"/>
  <c r="BK33" i="2"/>
  <c r="BK34" i="2"/>
  <c r="AX82" i="2"/>
  <c r="S49" i="1" l="1"/>
  <c r="P23" i="1"/>
  <c r="P27" i="1"/>
  <c r="T27" i="1" s="1"/>
  <c r="P22" i="1"/>
  <c r="T22" i="1" s="1"/>
  <c r="P28" i="1"/>
  <c r="T28" i="1" s="1"/>
  <c r="P29" i="1"/>
  <c r="T29" i="1" s="1"/>
  <c r="N24" i="1"/>
  <c r="N25" i="1"/>
  <c r="N26" i="1"/>
  <c r="N27" i="1"/>
  <c r="K10" i="1"/>
  <c r="K11" i="1"/>
  <c r="BK56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S38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S37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S36" i="2"/>
  <c r="BG78" i="2"/>
  <c r="BF78" i="2"/>
  <c r="BE78" i="2"/>
  <c r="S50" i="1" l="1"/>
  <c r="T23" i="1"/>
  <c r="N11" i="1"/>
  <c r="P11" i="1" s="1"/>
  <c r="T11" i="1" s="1"/>
  <c r="N10" i="1"/>
  <c r="P10" i="1" s="1"/>
  <c r="T10" i="1" s="1"/>
  <c r="T9" i="1"/>
  <c r="BK52" i="2"/>
  <c r="AM86" i="2"/>
  <c r="AL86" i="2"/>
  <c r="BK44" i="2"/>
  <c r="BK19" i="2"/>
  <c r="BK20" i="2"/>
  <c r="BK21" i="2"/>
  <c r="BK22" i="2"/>
  <c r="BK23" i="2"/>
  <c r="BK24" i="2"/>
  <c r="BK25" i="2"/>
  <c r="BK26" i="2"/>
  <c r="BK27" i="2"/>
  <c r="BK28" i="2"/>
  <c r="BK29" i="2"/>
  <c r="BK18" i="2"/>
  <c r="BB39" i="2"/>
  <c r="BA76" i="2"/>
  <c r="BB75" i="2"/>
  <c r="BK74" i="2"/>
  <c r="AU72" i="2"/>
  <c r="AT72" i="2"/>
  <c r="AU71" i="2"/>
  <c r="AT71" i="2"/>
  <c r="AU69" i="2"/>
  <c r="AT69" i="2"/>
  <c r="BK65" i="2"/>
  <c r="BK64" i="2"/>
  <c r="BK61" i="2"/>
  <c r="BK58" i="2"/>
  <c r="BK54" i="2"/>
  <c r="AM48" i="2"/>
  <c r="AL48" i="2"/>
  <c r="BK46" i="2"/>
  <c r="BK43" i="2"/>
  <c r="BK40" i="2"/>
  <c r="AI17" i="2"/>
  <c r="AH17" i="2"/>
  <c r="AG17" i="2"/>
  <c r="K12" i="1"/>
  <c r="K13" i="1"/>
  <c r="K14" i="1"/>
  <c r="P14" i="1" s="1"/>
  <c r="T14" i="1" s="1"/>
  <c r="K15" i="1"/>
  <c r="K16" i="1"/>
  <c r="K17" i="1"/>
  <c r="K18" i="1"/>
  <c r="P18" i="1" s="1"/>
  <c r="T18" i="1" s="1"/>
  <c r="K19" i="1"/>
  <c r="K20" i="1"/>
  <c r="K21" i="1"/>
  <c r="T132" i="1"/>
  <c r="S132" i="1"/>
  <c r="R132" i="1"/>
  <c r="N132" i="1"/>
  <c r="M132" i="1"/>
  <c r="L132" i="1"/>
  <c r="I132" i="1"/>
  <c r="H132" i="1"/>
  <c r="G132" i="1"/>
  <c r="S51" i="1" l="1"/>
  <c r="I31" i="1"/>
  <c r="P31" i="1" s="1"/>
  <c r="N20" i="1"/>
  <c r="P20" i="1" s="1"/>
  <c r="T20" i="1" s="1"/>
  <c r="N12" i="1"/>
  <c r="P12" i="1"/>
  <c r="T12" i="1" s="1"/>
  <c r="N13" i="1"/>
  <c r="P13" i="1"/>
  <c r="T13" i="1" s="1"/>
  <c r="N16" i="1"/>
  <c r="P16" i="1"/>
  <c r="T16" i="1" s="1"/>
  <c r="N17" i="1"/>
  <c r="P17" i="1"/>
  <c r="T17" i="1" s="1"/>
  <c r="N19" i="1"/>
  <c r="P19" i="1"/>
  <c r="T19" i="1" s="1"/>
  <c r="N15" i="1"/>
  <c r="P15" i="1"/>
  <c r="T15" i="1" s="1"/>
  <c r="N21" i="1"/>
  <c r="P21" i="1" s="1"/>
  <c r="T21" i="1" s="1"/>
  <c r="N18" i="1"/>
  <c r="N14" i="1"/>
  <c r="S52" i="1" l="1"/>
  <c r="S81" i="1"/>
  <c r="S79" i="1"/>
  <c r="S75" i="1"/>
  <c r="S76" i="1"/>
  <c r="S78" i="1"/>
  <c r="S73" i="1"/>
  <c r="S74" i="1"/>
  <c r="S53" i="1" l="1"/>
  <c r="S82" i="1"/>
  <c r="S77" i="1"/>
  <c r="S80" i="1"/>
  <c r="S54" i="1" l="1"/>
  <c r="S83" i="1"/>
  <c r="S55" i="1" l="1"/>
  <c r="S84" i="1"/>
  <c r="S85" i="1" l="1"/>
  <c r="S56" i="1" l="1"/>
  <c r="Q64" i="1" s="1"/>
  <c r="M64" i="1"/>
  <c r="M65" i="1"/>
  <c r="M63" i="1"/>
  <c r="G63" i="1"/>
  <c r="S86" i="1"/>
  <c r="Q65" i="1" l="1"/>
  <c r="S87" i="1"/>
  <c r="S88" i="1" l="1"/>
  <c r="S89" i="1" l="1"/>
  <c r="D62" i="1" l="1"/>
  <c r="D63" i="1"/>
  <c r="Q60" i="1"/>
  <c r="D61" i="1"/>
  <c r="Q62" i="1"/>
  <c r="M59" i="1"/>
  <c r="M62" i="1"/>
  <c r="G59" i="1"/>
  <c r="D65" i="1"/>
  <c r="G61" i="1"/>
  <c r="D64" i="1"/>
  <c r="D59" i="1"/>
  <c r="G60" i="1"/>
  <c r="M61" i="1"/>
  <c r="Q63" i="1"/>
  <c r="M60" i="1"/>
  <c r="D60" i="1"/>
  <c r="S90" i="1"/>
  <c r="Q59" i="1"/>
  <c r="I32" i="1" l="1"/>
  <c r="G64" i="1"/>
  <c r="G65" i="1"/>
  <c r="Q61" i="1"/>
  <c r="G62" i="1"/>
  <c r="D95" i="1"/>
  <c r="G95" i="1" s="1"/>
  <c r="I95" i="1" s="1"/>
  <c r="O95" i="1"/>
  <c r="Q95" i="1" s="1"/>
  <c r="S91" i="1"/>
  <c r="P66" i="1" l="1"/>
  <c r="P32" i="1" s="1"/>
  <c r="D96" i="1"/>
  <c r="G96" i="1" s="1"/>
  <c r="I96" i="1" s="1"/>
  <c r="O94" i="1"/>
  <c r="Q94" i="1" s="1"/>
  <c r="D97" i="1"/>
  <c r="G97" i="1" s="1"/>
  <c r="I97" i="1" s="1"/>
  <c r="D98" i="1"/>
  <c r="G98" i="1" s="1"/>
  <c r="I98" i="1" s="1"/>
  <c r="Q96" i="1" l="1"/>
  <c r="P30" i="1" s="1"/>
  <c r="P33" i="1" l="1"/>
  <c r="I30" i="1"/>
</calcChain>
</file>

<file path=xl/sharedStrings.xml><?xml version="1.0" encoding="utf-8"?>
<sst xmlns="http://schemas.openxmlformats.org/spreadsheetml/2006/main" count="3154" uniqueCount="735">
  <si>
    <t>Azul Royal</t>
  </si>
  <si>
    <t>Azul Marinho</t>
  </si>
  <si>
    <t>Placa TOP</t>
  </si>
  <si>
    <t>Branco</t>
  </si>
  <si>
    <t>Lilás</t>
  </si>
  <si>
    <t>Produto</t>
  </si>
  <si>
    <t>Cor</t>
  </si>
  <si>
    <t>Preço</t>
  </si>
  <si>
    <t>Amarelo</t>
  </si>
  <si>
    <t>Placa</t>
  </si>
  <si>
    <t>Pares</t>
  </si>
  <si>
    <t>Unidade</t>
  </si>
  <si>
    <t>Estampas</t>
  </si>
  <si>
    <t>P</t>
  </si>
  <si>
    <t>M</t>
  </si>
  <si>
    <t>G</t>
  </si>
  <si>
    <t>Unid.</t>
  </si>
  <si>
    <t>Adulto</t>
  </si>
  <si>
    <t>Infantil</t>
  </si>
  <si>
    <t>Vermelho</t>
  </si>
  <si>
    <t>Preta</t>
  </si>
  <si>
    <t>Branca</t>
  </si>
  <si>
    <t>Verde Água</t>
  </si>
  <si>
    <t>Verde limão</t>
  </si>
  <si>
    <t>Cinza</t>
  </si>
  <si>
    <t>Laranja</t>
  </si>
  <si>
    <t>Roxa</t>
  </si>
  <si>
    <t>Rosa Pink</t>
  </si>
  <si>
    <t>23/24</t>
  </si>
  <si>
    <t>25/26</t>
  </si>
  <si>
    <t>27/28</t>
  </si>
  <si>
    <t>29/30</t>
  </si>
  <si>
    <t>31/32</t>
  </si>
  <si>
    <t>33/34</t>
  </si>
  <si>
    <t>35/36</t>
  </si>
  <si>
    <t>37/38</t>
  </si>
  <si>
    <t>39/40</t>
  </si>
  <si>
    <t>41/42</t>
  </si>
  <si>
    <t>43/44</t>
  </si>
  <si>
    <t>Tubo</t>
  </si>
  <si>
    <t>Máquina de Fresar (bivolt)</t>
  </si>
  <si>
    <t>Preto</t>
  </si>
  <si>
    <t>Tira Tradicional</t>
  </si>
  <si>
    <t>Tira Slim</t>
  </si>
  <si>
    <t>Tira Hallybaby</t>
  </si>
  <si>
    <t>Valor</t>
  </si>
  <si>
    <t>Total:</t>
  </si>
  <si>
    <t>AHNES ODERGES</t>
  </si>
  <si>
    <t>Colocador de tiras Profiss.</t>
  </si>
  <si>
    <t>100 fls.</t>
  </si>
  <si>
    <t>500 fls.</t>
  </si>
  <si>
    <t>Endereço:</t>
  </si>
  <si>
    <t>Fone:</t>
  </si>
  <si>
    <t>Tamanho</t>
  </si>
  <si>
    <t>Quantidade</t>
  </si>
  <si>
    <t>17/18</t>
  </si>
  <si>
    <t>19/20</t>
  </si>
  <si>
    <t>21/22</t>
  </si>
  <si>
    <t>-</t>
  </si>
  <si>
    <t>Razão Social / Nome:</t>
  </si>
  <si>
    <t>Cidade:</t>
  </si>
  <si>
    <t>Email:</t>
  </si>
  <si>
    <t>CNPJ / CPF:</t>
  </si>
  <si>
    <t>Bairro:</t>
  </si>
  <si>
    <t>Estado:</t>
  </si>
  <si>
    <t>Azul Bebê</t>
  </si>
  <si>
    <t>Azul Perolado</t>
  </si>
  <si>
    <t>Bege</t>
  </si>
  <si>
    <t>Branca Perolada</t>
  </si>
  <si>
    <t>Dourada</t>
  </si>
  <si>
    <t>Lilás c/ Glitter</t>
  </si>
  <si>
    <t>Marrom</t>
  </si>
  <si>
    <t>Prata</t>
  </si>
  <si>
    <t>Rosa Bebê</t>
  </si>
  <si>
    <t>Rosa Chiclete</t>
  </si>
  <si>
    <t>Rosa Perolado</t>
  </si>
  <si>
    <t>Roxo Perolado</t>
  </si>
  <si>
    <t>Verde Escuro</t>
  </si>
  <si>
    <t>Verde Limão</t>
  </si>
  <si>
    <t>Verde Perolado</t>
  </si>
  <si>
    <t>PEDIDO DE CHINELOS CORTADOS</t>
  </si>
  <si>
    <t>Roxa Perolada</t>
  </si>
  <si>
    <t>Tranparente</t>
  </si>
  <si>
    <t>Roxo</t>
  </si>
  <si>
    <t>Transp. c/ Glitter</t>
  </si>
  <si>
    <t>Amarelo Brasil</t>
  </si>
  <si>
    <t>Etiqueta de PVC</t>
  </si>
  <si>
    <t>Vermelha</t>
  </si>
  <si>
    <t>Azul Brasil</t>
  </si>
  <si>
    <t>Berinjela</t>
  </si>
  <si>
    <t>Branca Brasil</t>
  </si>
  <si>
    <t>Preta Brasil</t>
  </si>
  <si>
    <t>Cor / Modelo</t>
  </si>
  <si>
    <t>0001</t>
  </si>
  <si>
    <t>0002</t>
  </si>
  <si>
    <t>0003</t>
  </si>
  <si>
    <t>0004</t>
  </si>
  <si>
    <t>0005</t>
  </si>
  <si>
    <t>0006</t>
  </si>
  <si>
    <t>0011</t>
  </si>
  <si>
    <t>0012</t>
  </si>
  <si>
    <t>0013</t>
  </si>
  <si>
    <t>0014</t>
  </si>
  <si>
    <t>0015</t>
  </si>
  <si>
    <t>0020</t>
  </si>
  <si>
    <t>0021</t>
  </si>
  <si>
    <t>0022</t>
  </si>
  <si>
    <t>0023</t>
  </si>
  <si>
    <t>0024</t>
  </si>
  <si>
    <t>0025</t>
  </si>
  <si>
    <t>0041</t>
  </si>
  <si>
    <t>0032</t>
  </si>
  <si>
    <t>0033</t>
  </si>
  <si>
    <t>0034</t>
  </si>
  <si>
    <t>0035</t>
  </si>
  <si>
    <t>0043</t>
  </si>
  <si>
    <t>0042</t>
  </si>
  <si>
    <t>0044</t>
  </si>
  <si>
    <t>0050</t>
  </si>
  <si>
    <t>0051</t>
  </si>
  <si>
    <t>0052</t>
  </si>
  <si>
    <t>0060</t>
  </si>
  <si>
    <t>0061</t>
  </si>
  <si>
    <t>0064</t>
  </si>
  <si>
    <t>0065</t>
  </si>
  <si>
    <t>0101</t>
  </si>
  <si>
    <t>0102</t>
  </si>
  <si>
    <t>0103</t>
  </si>
  <si>
    <t>0104</t>
  </si>
  <si>
    <t>0105</t>
  </si>
  <si>
    <t>0106</t>
  </si>
  <si>
    <t>0501</t>
  </si>
  <si>
    <t>0601</t>
  </si>
  <si>
    <t>0602</t>
  </si>
  <si>
    <t>0603</t>
  </si>
  <si>
    <t>1001</t>
  </si>
  <si>
    <t>1011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</si>
  <si>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</si>
  <si>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</si>
  <si>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</si>
  <si>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</si>
  <si>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</si>
  <si>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</si>
  <si>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</si>
  <si>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</si>
  <si>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</si>
  <si>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1013</t>
  </si>
  <si>
    <t>1050</t>
  </si>
  <si>
    <t>1051</t>
  </si>
  <si>
    <t>1052</t>
  </si>
  <si>
    <t>1053</t>
  </si>
  <si>
    <t>1054</t>
  </si>
  <si>
    <t>1055</t>
  </si>
  <si>
    <t>1056</t>
  </si>
  <si>
    <t>1057</t>
  </si>
  <si>
    <t>1060</t>
  </si>
  <si>
    <t>0016</t>
  </si>
  <si>
    <t>0018</t>
  </si>
  <si>
    <t>0026</t>
  </si>
  <si>
    <t>0027</t>
  </si>
  <si>
    <t>0028</t>
  </si>
  <si>
    <t>1012</t>
  </si>
  <si>
    <t>1100</t>
  </si>
  <si>
    <t>1101</t>
  </si>
  <si>
    <t>1102</t>
  </si>
  <si>
    <t>1110</t>
  </si>
  <si>
    <t>1111</t>
  </si>
  <si>
    <t>1112</t>
  </si>
  <si>
    <t>1113</t>
  </si>
  <si>
    <t>1114</t>
  </si>
  <si>
    <t>1115</t>
  </si>
  <si>
    <t>1116</t>
  </si>
  <si>
    <t>1117</t>
  </si>
  <si>
    <t>1120</t>
  </si>
  <si>
    <t>1121</t>
  </si>
  <si>
    <t>1122</t>
  </si>
  <si>
    <t>1125</t>
  </si>
  <si>
    <t>1130</t>
  </si>
  <si>
    <t>1131</t>
  </si>
  <si>
    <t>1132</t>
  </si>
  <si>
    <t>1133</t>
  </si>
  <si>
    <t>1134</t>
  </si>
  <si>
    <t>1135</t>
  </si>
  <si>
    <t>1136</t>
  </si>
  <si>
    <t>1137</t>
  </si>
  <si>
    <t>1140</t>
  </si>
  <si>
    <t>1141</t>
  </si>
  <si>
    <t>1200</t>
  </si>
  <si>
    <t>1201</t>
  </si>
  <si>
    <t>1202</t>
  </si>
  <si>
    <t>1203</t>
  </si>
  <si>
    <t>1204</t>
  </si>
  <si>
    <t>1220</t>
  </si>
  <si>
    <t>1221</t>
  </si>
  <si>
    <t>1126</t>
  </si>
  <si>
    <t>1230</t>
  </si>
  <si>
    <t>1231</t>
  </si>
  <si>
    <t>1240</t>
  </si>
  <si>
    <t>100 ml</t>
  </si>
  <si>
    <t>1 Litro</t>
  </si>
  <si>
    <t>Magenta</t>
  </si>
  <si>
    <t>Ciano</t>
  </si>
  <si>
    <t>3/4</t>
  </si>
  <si>
    <t>6/8</t>
  </si>
  <si>
    <t>9/0</t>
  </si>
  <si>
    <t>2/4</t>
  </si>
  <si>
    <t>Pink</t>
  </si>
  <si>
    <t>Placa Premium</t>
  </si>
  <si>
    <t>Verde Brasil</t>
  </si>
  <si>
    <t>Floral Rosa</t>
  </si>
  <si>
    <t>1/2 Placa PREMIUM c/ tecido</t>
  </si>
  <si>
    <t>1/2 Placa PREMIUM estampada</t>
  </si>
  <si>
    <t>1/2 Placa TOP c/ tecido</t>
  </si>
  <si>
    <t>2 pares</t>
  </si>
  <si>
    <t>4 pares</t>
  </si>
  <si>
    <t>PRODUTO</t>
  </si>
  <si>
    <t>PREÇO</t>
  </si>
  <si>
    <t>Estampas (P)</t>
  </si>
  <si>
    <t>Estampas (M)</t>
  </si>
  <si>
    <t>Estampas (G)</t>
  </si>
  <si>
    <t>Branco c/ Preto</t>
  </si>
  <si>
    <t>Preto c/ Branco</t>
  </si>
  <si>
    <t>Vermelho c/ Branco</t>
  </si>
  <si>
    <t>Pink c/ Branco</t>
  </si>
  <si>
    <t>Vermelho Perol.</t>
  </si>
  <si>
    <t>Xadrez Rosa</t>
  </si>
  <si>
    <t>Xadrez Azul</t>
  </si>
  <si>
    <t>Leopardo</t>
  </si>
  <si>
    <t>Lâmina (PREMIUM) c/ tecido</t>
  </si>
  <si>
    <t>Lâmina (PREMIUM) s/ tecido</t>
  </si>
  <si>
    <t>Lâmina (PREMIUM) estampada</t>
  </si>
  <si>
    <t>Tira Slim Pacote (10 pares)</t>
  </si>
  <si>
    <t>Tira Tradicional (10 pares)</t>
  </si>
  <si>
    <t>Transportadora:</t>
  </si>
  <si>
    <t>PEDIDO DE ESTAMPAS</t>
  </si>
  <si>
    <t>Modelo</t>
  </si>
  <si>
    <t>Qtde</t>
  </si>
  <si>
    <t>Somente Visualização de</t>
  </si>
  <si>
    <t>Estampas:</t>
  </si>
  <si>
    <t>1142</t>
  </si>
  <si>
    <t>Estampas AINDA NÃO</t>
  </si>
  <si>
    <t>Tira Slim c/ Glitter</t>
  </si>
  <si>
    <t>Etiqueta de numeração</t>
  </si>
  <si>
    <t>Rolo</t>
  </si>
  <si>
    <t>Cep:</t>
  </si>
  <si>
    <t>Inscrição Estadual:</t>
  </si>
  <si>
    <t>Lâmina (PREMIUM) s/ tecido (2 pares)</t>
  </si>
  <si>
    <t>Lâmina (PREMIUM) s/ tecido (4 pares)</t>
  </si>
  <si>
    <t>Lâmina (PREMIUM) c/ tecido (2 pares)</t>
  </si>
  <si>
    <t>Lâmina (PREMIUM) c/ tecido (4 pares)</t>
  </si>
  <si>
    <t>Lâmina (PREMIUM) estampado (2 pares)</t>
  </si>
  <si>
    <t>Lâmina (PREMIUM) estampado (4 pares)</t>
  </si>
  <si>
    <t>poa vermelho</t>
  </si>
  <si>
    <t>poa preto</t>
  </si>
  <si>
    <t>rosa com poa preto</t>
  </si>
  <si>
    <t>AngryBirds Poa Amarelo</t>
  </si>
  <si>
    <t>Elefante Marrom</t>
  </si>
  <si>
    <t>Garfield Branco</t>
  </si>
  <si>
    <t>Paris</t>
  </si>
  <si>
    <t>Egípcia</t>
  </si>
  <si>
    <t>Onça</t>
  </si>
  <si>
    <t>Onça Azul</t>
  </si>
  <si>
    <t>Onça Verde</t>
  </si>
  <si>
    <t>Girafa</t>
  </si>
  <si>
    <t>Zebra</t>
  </si>
  <si>
    <t>Pavão</t>
  </si>
  <si>
    <t>Cobra</t>
  </si>
  <si>
    <t>Jamaica</t>
  </si>
  <si>
    <t>Obra de Arte</t>
  </si>
  <si>
    <t>Copas</t>
  </si>
  <si>
    <t>Copas Preta</t>
  </si>
  <si>
    <t>Calçadão</t>
  </si>
  <si>
    <t>Dolar</t>
  </si>
  <si>
    <t>Grafite</t>
  </si>
  <si>
    <t>Camuflada Verde</t>
  </si>
  <si>
    <t>Camuflada Verde Marrom</t>
  </si>
  <si>
    <t>Camuflada Cinza</t>
  </si>
  <si>
    <t>Ibisco</t>
  </si>
  <si>
    <t>Floral com Azul</t>
  </si>
  <si>
    <t>Floral Nova Roxa</t>
  </si>
  <si>
    <t>Floral Roxa</t>
  </si>
  <si>
    <t>Kisses</t>
  </si>
  <si>
    <t>Kiss Red</t>
  </si>
  <si>
    <t>Love</t>
  </si>
  <si>
    <t>Borboleta</t>
  </si>
  <si>
    <t>Borboleta Lilás</t>
  </si>
  <si>
    <t>Abstrato</t>
  </si>
  <si>
    <t>Ladrilho</t>
  </si>
  <si>
    <t>CORES</t>
  </si>
  <si>
    <t>Pacote</t>
  </si>
  <si>
    <t>Maço (10 par.)</t>
  </si>
  <si>
    <t>PRODUTO 1</t>
  </si>
  <si>
    <t>PRODUTO 2</t>
  </si>
  <si>
    <t>PRODUTO 3</t>
  </si>
  <si>
    <t>TAMANHO E UNIDADE (TU)</t>
  </si>
  <si>
    <t>N</t>
  </si>
  <si>
    <t>Alicate Vazador</t>
  </si>
  <si>
    <t>Cola de PVC Tubo</t>
  </si>
  <si>
    <t>Cola Instantânea Tubo</t>
  </si>
  <si>
    <t>Cola Contato Tubo</t>
  </si>
  <si>
    <t>(75g)</t>
  </si>
  <si>
    <t>(200g)</t>
  </si>
  <si>
    <t>70 unid.</t>
  </si>
  <si>
    <t>(20g)</t>
  </si>
  <si>
    <t>Cola Contato Tubo (75g)</t>
  </si>
  <si>
    <t>Pacote (30)</t>
  </si>
  <si>
    <t>Pacote (80)</t>
  </si>
  <si>
    <t>Pacote (20)</t>
  </si>
  <si>
    <t>Pacote (100)</t>
  </si>
  <si>
    <t>Strass por metro</t>
  </si>
  <si>
    <t>Metro</t>
  </si>
  <si>
    <t>Trava Anel</t>
  </si>
  <si>
    <t>1000 Unid.</t>
  </si>
  <si>
    <t>Manta de Strass (5cm p. 1,2m)</t>
  </si>
  <si>
    <t>Dourado</t>
  </si>
  <si>
    <t>Rosé</t>
  </si>
  <si>
    <t>Colorido</t>
  </si>
  <si>
    <t>Papel sublimático A4</t>
  </si>
  <si>
    <t>Papel sublimático A3</t>
  </si>
  <si>
    <t>Papel sublimático A3 (100 fls.)</t>
  </si>
  <si>
    <t>Papel sublimático A3 (500 fls.)</t>
  </si>
  <si>
    <t>Papel sublimático A4 (100 fls.)</t>
  </si>
  <si>
    <t>Papel sublimático A4 (500 fls.)</t>
  </si>
  <si>
    <t>Único</t>
  </si>
  <si>
    <t>Caveirinha Branca</t>
  </si>
  <si>
    <t>Caveirinha Preta</t>
  </si>
  <si>
    <t>Cerejinha</t>
  </si>
  <si>
    <t>Coqueiro Hawaii</t>
  </si>
  <si>
    <t>Coqueiro Jamaica</t>
  </si>
  <si>
    <t>Corujinha Colorida</t>
  </si>
  <si>
    <t>Corujinha Rosa</t>
  </si>
  <si>
    <t>Frutinhas</t>
  </si>
  <si>
    <t>Gatinho Fofo</t>
  </si>
  <si>
    <t>I Love Dogs</t>
  </si>
  <si>
    <t>I Love Paris</t>
  </si>
  <si>
    <t>Joaninha Vermelha</t>
  </si>
  <si>
    <t>Zebra Vetor</t>
  </si>
  <si>
    <t>Efefante Colorido</t>
  </si>
  <si>
    <t>Joaninha Verde</t>
  </si>
  <si>
    <t>Preta Jamaica</t>
  </si>
  <si>
    <t>Cinza c/ Filete</t>
  </si>
  <si>
    <t>Grade (21 par.)</t>
  </si>
  <si>
    <t>Strass Rolo (50 metros)</t>
  </si>
  <si>
    <t>Faca de Aço Simples</t>
  </si>
  <si>
    <t>Faca de Aço c/ Chapa</t>
  </si>
  <si>
    <t>Faca de Madeira Dupla</t>
  </si>
  <si>
    <t>Placa Gold</t>
  </si>
  <si>
    <t>Piercing Grande</t>
  </si>
  <si>
    <t>Ponto de Luz</t>
  </si>
  <si>
    <t>Lonita</t>
  </si>
  <si>
    <t>Caranguejo</t>
  </si>
  <si>
    <t>Corujinha</t>
  </si>
  <si>
    <t>Guaxinim</t>
  </si>
  <si>
    <t>Cristal</t>
  </si>
  <si>
    <t>2 unid.</t>
  </si>
  <si>
    <t>Piercing Pequeno</t>
  </si>
  <si>
    <t>Piercing Médio</t>
  </si>
  <si>
    <t>Etiqueta de PVC (1-8)</t>
  </si>
  <si>
    <t>9- Borboleta</t>
  </si>
  <si>
    <t>10- Flor Tripla Preta</t>
  </si>
  <si>
    <t>11- Flor Tripla Verde</t>
  </si>
  <si>
    <t>12- Flor Tripla Pink</t>
  </si>
  <si>
    <t>13- Avião Verde</t>
  </si>
  <si>
    <t>14- Avião Azul</t>
  </si>
  <si>
    <t>Etiqueta de PVC (9-14)</t>
  </si>
  <si>
    <t>Etiqueta de PVC (15-29)</t>
  </si>
  <si>
    <t>15- Miney</t>
  </si>
  <si>
    <t>17- Peppa Cabeça</t>
  </si>
  <si>
    <t>20- Shrek</t>
  </si>
  <si>
    <t>21- Barbie</t>
  </si>
  <si>
    <t>22- Frozen Azul</t>
  </si>
  <si>
    <t>23- Frozen Branco</t>
  </si>
  <si>
    <t>24- Carros</t>
  </si>
  <si>
    <t>25- Carro F1</t>
  </si>
  <si>
    <t>26- Homem Aranha</t>
  </si>
  <si>
    <t>27- Quadriciclo</t>
  </si>
  <si>
    <t>28- Bart Simpson</t>
  </si>
  <si>
    <t>29-Batman</t>
  </si>
  <si>
    <t>Etiqueta de PVC (30)</t>
  </si>
  <si>
    <t>30- Kids</t>
  </si>
  <si>
    <t>31- Patati Patatá Azul</t>
  </si>
  <si>
    <t>32- Patati Patatá Vermelho</t>
  </si>
  <si>
    <t>33-Cachorro Laranja</t>
  </si>
  <si>
    <t>34- Cachorro Azul</t>
  </si>
  <si>
    <t>35- Cachorro Amarelo</t>
  </si>
  <si>
    <t>36- Coca Cola Vermelho</t>
  </si>
  <si>
    <t>37- Dog Bege</t>
  </si>
  <si>
    <t>38- Dog Azul</t>
  </si>
  <si>
    <t>39- Abelhinha</t>
  </si>
  <si>
    <t>40- Ursinho Rosa</t>
  </si>
  <si>
    <t>41- Ursinho Branco</t>
  </si>
  <si>
    <t>42- Coca Cola Preto</t>
  </si>
  <si>
    <t>43- Brahma</t>
  </si>
  <si>
    <t>44- Skol</t>
  </si>
  <si>
    <t>Etiqueta de PVC (31-44)</t>
  </si>
  <si>
    <t>Etiqueta de PVC (45-54)</t>
  </si>
  <si>
    <t>45- Zebrinha</t>
  </si>
  <si>
    <t>46- Pintinho Amarelinho</t>
  </si>
  <si>
    <t>47- Galinho</t>
  </si>
  <si>
    <t>48- Gatinho Azul</t>
  </si>
  <si>
    <t>49- Gatinho Rosa</t>
  </si>
  <si>
    <t>50- Gatinhos Sol</t>
  </si>
  <si>
    <t>51- Gatinhos Lua</t>
  </si>
  <si>
    <t>52- Leãozinho</t>
  </si>
  <si>
    <t>53- Sapinho</t>
  </si>
  <si>
    <t>54- Gatinho Branco</t>
  </si>
  <si>
    <t>Etiqueta de PVC (55)</t>
  </si>
  <si>
    <t>55- Elza Frozen</t>
  </si>
  <si>
    <t>Etiqueta de PVC (56-65)</t>
  </si>
  <si>
    <t>56- Olaf Frozen</t>
  </si>
  <si>
    <t>57- Gelo Frozen Azul</t>
  </si>
  <si>
    <t>58- Gelo Frozen Vermelho</t>
  </si>
  <si>
    <t>59- Moranguinho</t>
  </si>
  <si>
    <t>60- Morango</t>
  </si>
  <si>
    <t>61- Melancia</t>
  </si>
  <si>
    <t>62- Pimentinha</t>
  </si>
  <si>
    <t>63- Flor Roxa</t>
  </si>
  <si>
    <t>64- Mickey</t>
  </si>
  <si>
    <t>65- Monster High</t>
  </si>
  <si>
    <t>Etiqueta de PVC (66-75)</t>
  </si>
  <si>
    <t>66-  Tartaruguinha</t>
  </si>
  <si>
    <t>67- Piu Piu</t>
  </si>
  <si>
    <t>68- Frajola</t>
  </si>
  <si>
    <t>70- Joaninha</t>
  </si>
  <si>
    <t>71- Sereia Rosa</t>
  </si>
  <si>
    <t>72- Sereia Verde</t>
  </si>
  <si>
    <t>73- Galinha Pintadinha Vermelha</t>
  </si>
  <si>
    <t>16- Galinha Pintadinha Amarela</t>
  </si>
  <si>
    <t>74- Minions</t>
  </si>
  <si>
    <t>75- Chaves</t>
  </si>
  <si>
    <t>Etiqueta de PVC (76-81)</t>
  </si>
  <si>
    <t>76- Kiko</t>
  </si>
  <si>
    <t>77- Chiquinha</t>
  </si>
  <si>
    <t>78- Gata Marrie Rosa</t>
  </si>
  <si>
    <t>79- Gata Marrie Branca</t>
  </si>
  <si>
    <t>80- Hibisco Verde</t>
  </si>
  <si>
    <t>81- Hibisco Rosa</t>
  </si>
  <si>
    <t>Etiqueta de PVC (82)</t>
  </si>
  <si>
    <t>82- Peppa Pig</t>
  </si>
  <si>
    <t>Etiqueta de PVC (83-90)</t>
  </si>
  <si>
    <t>83- Bob Esponja</t>
  </si>
  <si>
    <t>84- Bob Esponja Cabeça</t>
  </si>
  <si>
    <t>85- Pica Pau</t>
  </si>
  <si>
    <t>86- Penelope Charmosa</t>
  </si>
  <si>
    <t>87- Hello Kitty Coroa</t>
  </si>
  <si>
    <t>88-Hello Kitty Laço</t>
  </si>
  <si>
    <t>89- Coração Vermelho</t>
  </si>
  <si>
    <t>90- Coração Dourado</t>
  </si>
  <si>
    <t>a- Hollister</t>
  </si>
  <si>
    <t>c- Nike Branco</t>
  </si>
  <si>
    <t>c1- Nike Preto</t>
  </si>
  <si>
    <t>f1- Puma Preto</t>
  </si>
  <si>
    <t>b- Lacoste</t>
  </si>
  <si>
    <t>d- Polo</t>
  </si>
  <si>
    <t>e- Colcci</t>
  </si>
  <si>
    <t>f- Puma Branco</t>
  </si>
  <si>
    <t>g- Adidas Branco</t>
  </si>
  <si>
    <t>g1- Adidas Preto</t>
  </si>
  <si>
    <t>Etiqueta de PVC (h1)</t>
  </si>
  <si>
    <t>h- Brasil Grande</t>
  </si>
  <si>
    <t>h1- Brasil Pequeno</t>
  </si>
  <si>
    <t>Etiqueta de PVC (i-s)</t>
  </si>
  <si>
    <t>i- Argentina</t>
  </si>
  <si>
    <t>j- Japão</t>
  </si>
  <si>
    <t>l- França</t>
  </si>
  <si>
    <t>m- Inglaterra</t>
  </si>
  <si>
    <t>n- Espanha</t>
  </si>
  <si>
    <t>o- Grêmio</t>
  </si>
  <si>
    <t>p- Botafogo</t>
  </si>
  <si>
    <t>q- Vasco da Gama</t>
  </si>
  <si>
    <t>r- Flamengo</t>
  </si>
  <si>
    <t>s- Corinthians</t>
  </si>
  <si>
    <t>Etiqueta de PVC (s1-s2)</t>
  </si>
  <si>
    <t>s1- Corinthians Preto</t>
  </si>
  <si>
    <t>s2- Corinthians Branco</t>
  </si>
  <si>
    <t>Etiqueta de PVC (t-z)</t>
  </si>
  <si>
    <t>t- São Paulo</t>
  </si>
  <si>
    <t>u- Santos</t>
  </si>
  <si>
    <t>v- Palmeiras</t>
  </si>
  <si>
    <t>x- Inter</t>
  </si>
  <si>
    <t>y- Fluminense</t>
  </si>
  <si>
    <t>z- Atlético Mineiro</t>
  </si>
  <si>
    <t>Pacote (50)</t>
  </si>
  <si>
    <t>Pacote (40)</t>
  </si>
  <si>
    <t>Etiqueta de PVC (a-h)</t>
  </si>
  <si>
    <t>18- Ben 10 Cabeça</t>
  </si>
  <si>
    <t>19- Ben 10 Logo</t>
  </si>
  <si>
    <t>69- Pernalonga</t>
  </si>
  <si>
    <t>k- Itália</t>
  </si>
  <si>
    <t>Beija Flor</t>
  </si>
  <si>
    <t>Dálmatas</t>
  </si>
  <si>
    <t>Libélula Colorida</t>
  </si>
  <si>
    <t>Lírios</t>
  </si>
  <si>
    <t>London</t>
  </si>
  <si>
    <t>Panda Azul</t>
  </si>
  <si>
    <t>Panda Rosa</t>
  </si>
  <si>
    <t>Peruana</t>
  </si>
  <si>
    <t>Psicodélico</t>
  </si>
  <si>
    <t>Dragãozinho</t>
  </si>
  <si>
    <t>Califórnia Surf</t>
  </si>
  <si>
    <t>Minions</t>
  </si>
  <si>
    <t>Tira Champion</t>
  </si>
  <si>
    <t>Preto c/ Vermelho</t>
  </si>
  <si>
    <t>Verde Bandeira c/ Branco</t>
  </si>
  <si>
    <t>1/2 Placa PREMIUM c/ lonita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</si>
  <si>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</si>
  <si>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</si>
  <si>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</si>
  <si>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</si>
  <si>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</si>
  <si>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</si>
  <si>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</si>
  <si>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</si>
  <si>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</si>
  <si>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</si>
  <si>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L11</t>
  </si>
  <si>
    <t>L12</t>
  </si>
  <si>
    <t>L13</t>
  </si>
  <si>
    <t>Lâmina (PREMIUM) c/ lonita</t>
  </si>
  <si>
    <t>Lâmina (PREMIUM) c/ lonita (2 pares)</t>
  </si>
  <si>
    <t>Lâmina (PREMIUM) c/ lonita (4 pares)</t>
  </si>
  <si>
    <t>Lâmina (GOLD) s/ tecido</t>
  </si>
  <si>
    <t>1 par e 1 pé</t>
  </si>
  <si>
    <t>3 pares</t>
  </si>
  <si>
    <t>Lâmina (GOLD) s/ tecido (1 par e 1 pé)</t>
  </si>
  <si>
    <t>Lâmina (GOLD) s/ tecido (3 pares)</t>
  </si>
  <si>
    <t>Placa Gold c/ Capacho</t>
  </si>
  <si>
    <t>Preto c/ Pink</t>
  </si>
  <si>
    <t>Pink c/ Pink</t>
  </si>
  <si>
    <t>Amarelo c/ Branco</t>
  </si>
  <si>
    <t>Amarelo c/ Verde Água</t>
  </si>
  <si>
    <t>Roxo c/ Branco</t>
  </si>
  <si>
    <t>Roxo c/ Azul Marinho</t>
  </si>
  <si>
    <t>Branco c/ Verde Água</t>
  </si>
  <si>
    <t>Branco c/ Pink</t>
  </si>
  <si>
    <t>Azul Royal c/ Azul Royal</t>
  </si>
  <si>
    <t>Azul Royal c/ Branco</t>
  </si>
  <si>
    <t>Vermelho c/ Rosa Bebê</t>
  </si>
  <si>
    <t>Lâmina (GOLD) c/ Capacho</t>
  </si>
  <si>
    <t>Lâmina (GOLD) c/ Capacho (1 par e 1 pé)</t>
  </si>
  <si>
    <t>Lâmina (GOLD) c/ Capacho (3 pares)</t>
  </si>
  <si>
    <t>Prensa Térmica</t>
  </si>
  <si>
    <t>220 V</t>
  </si>
  <si>
    <t>38cmx38cm</t>
  </si>
  <si>
    <t>Máquina de cortar + KIT</t>
  </si>
  <si>
    <t>KIT Completo</t>
  </si>
  <si>
    <t>Expositor</t>
  </si>
  <si>
    <t>173x52x42</t>
  </si>
  <si>
    <t>Para 72 pares</t>
  </si>
  <si>
    <t>Obs: Sujeito a mudança devido à disponibilidade em estoque.</t>
  </si>
  <si>
    <t xml:space="preserve">Total: </t>
  </si>
  <si>
    <t>Chinelos Cortados</t>
  </si>
  <si>
    <t>Pacote (10 Pares)</t>
  </si>
  <si>
    <t>Pacote (200)</t>
  </si>
  <si>
    <t>Cabide Havaiana</t>
  </si>
  <si>
    <t>Cabide s/ Marca</t>
  </si>
  <si>
    <t>Tinta Sublimática Prime</t>
  </si>
  <si>
    <t>Tira Hallybaby Num. Sortida</t>
  </si>
  <si>
    <t>Tira Hallybaby (17/18)</t>
  </si>
  <si>
    <t>Tira Hallybaby (19/20)</t>
  </si>
  <si>
    <t>Tira Hallybaby (21/22)</t>
  </si>
  <si>
    <t>MATRIZ TAMANHO PREÇO (TP)</t>
  </si>
  <si>
    <t>Placa TOP FLEX</t>
  </si>
  <si>
    <t>1/2 Placa GOLD c/ tecido</t>
  </si>
  <si>
    <t>Verde Água Perol.</t>
  </si>
  <si>
    <t>Pink Perolado</t>
  </si>
  <si>
    <t>Marsala</t>
  </si>
  <si>
    <t>Rosa Flúor</t>
  </si>
  <si>
    <t>Cobre</t>
  </si>
  <si>
    <t>Gold</t>
  </si>
  <si>
    <t>Amarela</t>
  </si>
  <si>
    <t>Verde Bandeira</t>
  </si>
  <si>
    <t>Verde Bandeira c/ Amarelo</t>
  </si>
  <si>
    <t>Azul Escuro c/ Branco</t>
  </si>
  <si>
    <t>Preto c/ Azul Brasil</t>
  </si>
  <si>
    <t>Preto c/ Preto</t>
  </si>
  <si>
    <t>Preto c/ Azul Bebê</t>
  </si>
  <si>
    <t>Branco c/ Branco</t>
  </si>
  <si>
    <t>Preto c/ Laranja</t>
  </si>
  <si>
    <t>Chinelo TOP s/ tecido</t>
  </si>
  <si>
    <t>Chinelo TOP c/ tecido</t>
  </si>
  <si>
    <t>Chinelo PREMIUM s/ tecido</t>
  </si>
  <si>
    <t>Chinelo PREMIUM c/ tecido</t>
  </si>
  <si>
    <t>Chinelo PREMIUM c/ lonita</t>
  </si>
  <si>
    <t>Chinelo GOLD s/ tecido</t>
  </si>
  <si>
    <t>Chinelo GOLD c/ tecido</t>
  </si>
  <si>
    <t>Chinelo GOLD c/ capacho</t>
  </si>
  <si>
    <t>Chinelo PREMIUM c/ tecido (17-32)</t>
  </si>
  <si>
    <t>Chinelo TOP c/ tecido (17-32)</t>
  </si>
  <si>
    <t>Chinelo GOLD c/ tecido (17-32)</t>
  </si>
  <si>
    <t>Chinelo PREMIUM s/ tecido (17-32)</t>
  </si>
  <si>
    <t>Chinelo PREMIUM c/ lonita (17-32)</t>
  </si>
  <si>
    <t>Chinelo TOP s/ tecido (17-32)</t>
  </si>
  <si>
    <t>Chinelo GOLD s/ tecido (17-32)</t>
  </si>
  <si>
    <t>Chinelo GOLD c/ capacho (17-32)</t>
  </si>
  <si>
    <t>Chinelo TOP FLEX c/ tecido</t>
  </si>
  <si>
    <t>Chinelo TOP FLEX s/ tecido</t>
  </si>
  <si>
    <t>Chinelo TOP FLEX c/ tecido (17-32)</t>
  </si>
  <si>
    <t>Chinelo TOP FLEX s/ tecido (17-32)</t>
  </si>
  <si>
    <t>Tira Slim Lisa Pac. (10 pares)</t>
  </si>
  <si>
    <t>Tira Trad. Lisa (10 pares)</t>
  </si>
  <si>
    <t>Tira Slim Lisa</t>
  </si>
  <si>
    <t>Tira Tradicional Lisa</t>
  </si>
  <si>
    <t>FICHA CADASTRAL</t>
  </si>
  <si>
    <t>Branco c/ Amarelo</t>
  </si>
  <si>
    <t>Verde Água c/ Amarelo</t>
  </si>
  <si>
    <t>Branco c/ Azul Royal</t>
  </si>
  <si>
    <t>Verde Água c/ Branco</t>
  </si>
  <si>
    <t>Pink c/ Preto</t>
  </si>
  <si>
    <t>Azul Marinho c/ Roxo</t>
  </si>
  <si>
    <t>Branco c/ Roxo</t>
  </si>
  <si>
    <t>Branco c/ Vermelho</t>
  </si>
  <si>
    <t>Rosa Bebê c/ Vermelho</t>
  </si>
  <si>
    <t>1/2 Placa TOP FLEX c/ tecido</t>
  </si>
  <si>
    <t>Mín.5 metros</t>
  </si>
  <si>
    <t>PEDIDO  DE TIRAS E ETIQUETA DE NUMERAÇÃO</t>
  </si>
  <si>
    <t>Tira Slim com Glitter</t>
  </si>
  <si>
    <t>Pct. (10 par.)</t>
  </si>
  <si>
    <t>Etiqueta de Numeração</t>
  </si>
  <si>
    <t>Tira Asa Delta</t>
  </si>
  <si>
    <t>N/A</t>
  </si>
  <si>
    <t>Azul Bic</t>
  </si>
  <si>
    <t>Tiras e etiqueta de  numeração</t>
  </si>
  <si>
    <t>Tira Asa Delta (Pct. 5 pares)</t>
  </si>
  <si>
    <t>1a- Laço  Grande Preto</t>
  </si>
  <si>
    <t>2a- Laço Grande Vermelho</t>
  </si>
  <si>
    <t>3a- Laço Grande Azul Royal</t>
  </si>
  <si>
    <t>4a- Laço Grande Branco</t>
  </si>
  <si>
    <t>5a - Laço Grande Pink</t>
  </si>
  <si>
    <t>6a- Laço Grande Azul Bebê</t>
  </si>
  <si>
    <t>7a- Laço Grande Verde</t>
  </si>
  <si>
    <t>8a- Laço Grande Amarelo</t>
  </si>
  <si>
    <t>1- Laço Pequeno Preto</t>
  </si>
  <si>
    <t>2- Laço Pequeno Vermelho</t>
  </si>
  <si>
    <t>3- Laço Pequeno Azul Royal</t>
  </si>
  <si>
    <t>4- Laço Pequeno Branco</t>
  </si>
  <si>
    <t>5- Laço Pequeno Pink</t>
  </si>
  <si>
    <t>6- Laço Pequeno Azul Bebê</t>
  </si>
  <si>
    <t>7- Laço Pequeno Verde</t>
  </si>
  <si>
    <t>8- Laço Pequeno Amarelo</t>
  </si>
  <si>
    <t>Máquina de Escarear</t>
  </si>
  <si>
    <t>220V</t>
  </si>
  <si>
    <t>Azul</t>
  </si>
  <si>
    <t>Chinelo PREMIUM c/ tecido (33-38)</t>
  </si>
  <si>
    <t>Chinelo PREMIUM c/ tecido[ (39-44)</t>
  </si>
  <si>
    <t>Chinelo TOP c/ tecido (33-38)</t>
  </si>
  <si>
    <t>Chinelo TOP c/ tecido (39-44)</t>
  </si>
  <si>
    <t>Chinelo TOP FLEX c/ tecido (33-38)</t>
  </si>
  <si>
    <t>Chinelo TOP FLEX c/ tecido (39-44)</t>
  </si>
  <si>
    <t>Chinelo GOLD c/ tecido (33-38)</t>
  </si>
  <si>
    <t>Chinelo GOLD c/ tecido (39-44)</t>
  </si>
  <si>
    <t>Chinelo PREMIUM s/ tecido (33-38)</t>
  </si>
  <si>
    <t>Chinelo PREMIUM s/ tecido (39-44)</t>
  </si>
  <si>
    <t>Chinelo PREMIUM c/ lonita (33-38)</t>
  </si>
  <si>
    <t>Chinelo PREMIUM c/ lonita (39-44)</t>
  </si>
  <si>
    <t>Chinelo TOP s/ tecido (33-38)</t>
  </si>
  <si>
    <t>Chinelo TOP s/ tecido (39-44)</t>
  </si>
  <si>
    <t>Chinelo TOP FLEX s/ tecido (33-38)</t>
  </si>
  <si>
    <t>Chinelo TOP FLEX s/ tecido (39-44)</t>
  </si>
  <si>
    <t>Chinelo GOLD s/ tecido (33-38)</t>
  </si>
  <si>
    <t>Chinelo GOLD s/ tecido (39-44)</t>
  </si>
  <si>
    <t>Chinelo GOLD c/ capacho (33-38)</t>
  </si>
  <si>
    <t>Chinelo GOLD c/ capacho (39-44)</t>
  </si>
  <si>
    <t>Saquinho Organza</t>
  </si>
  <si>
    <t>Pacote (10)</t>
  </si>
  <si>
    <t>PREMIUM c/ filete s/ tecido</t>
  </si>
  <si>
    <t>PREMIUM c/ filete c/ tecido</t>
  </si>
  <si>
    <t>Cinza Filete</t>
  </si>
  <si>
    <t>PREMIUM c/ filete c/ tecido (17-32)</t>
  </si>
  <si>
    <t>PREMIUM c/ filete c/ tecido (33-38)</t>
  </si>
  <si>
    <t>PREMIUM c/ filete c/ tecido (39-44)</t>
  </si>
  <si>
    <t>PREMIUM c/ filete s/ tecido (17-32)</t>
  </si>
  <si>
    <t>PREMIUM c/ filete s/ tecido (33-38)</t>
  </si>
  <si>
    <t>PREMIUM c/ filete s/ tecido (39-44)</t>
  </si>
  <si>
    <t>Linha de Seda para chinelo</t>
  </si>
  <si>
    <t>Marinho</t>
  </si>
  <si>
    <t>Rosa bebê</t>
  </si>
  <si>
    <t>Tiedye escuro</t>
  </si>
  <si>
    <t>Tiedye claro</t>
  </si>
  <si>
    <t>Verde água</t>
  </si>
  <si>
    <t>40 unid.</t>
  </si>
  <si>
    <t>Lâmina estampada c/ glitter</t>
  </si>
  <si>
    <t>Lâmina estampada c/ glitter (2 pares)</t>
  </si>
  <si>
    <t>1/2 Placa PREMIUM c/ glitter</t>
  </si>
  <si>
    <t>Chinelo PREMIUM Estampado</t>
  </si>
  <si>
    <t>Chinelo PREMIUM Estampado (17-32)</t>
  </si>
  <si>
    <t>Chinelo PREMIUM Estampado (33-38)</t>
  </si>
  <si>
    <t>Chinelo PREMIUM Estampado (39-44)</t>
  </si>
  <si>
    <t>Chinelo PREMIUM c/ glitter</t>
  </si>
  <si>
    <t>Chinelo PREMIUM c/ glitter (17-32)</t>
  </si>
  <si>
    <t>Chinelo PREMIUM c/ glitter (33-38)</t>
  </si>
  <si>
    <t>Chinelo PREMIUM c/ glitter (39-44)</t>
  </si>
  <si>
    <t>Dragon Ball</t>
  </si>
  <si>
    <t>Frozen Elza</t>
  </si>
  <si>
    <t>HP Bandeiras</t>
  </si>
  <si>
    <t>hP Xadrez</t>
  </si>
  <si>
    <t>HP Branco</t>
  </si>
  <si>
    <t>Carros Azul</t>
  </si>
  <si>
    <t>Hotwheels</t>
  </si>
  <si>
    <t>Minnnie Flores</t>
  </si>
  <si>
    <t>Naruto Nuvem</t>
  </si>
  <si>
    <t>Patrulha Canina</t>
  </si>
  <si>
    <t>Pop It</t>
  </si>
  <si>
    <t>Homem Aranha</t>
  </si>
  <si>
    <t>Star Wars</t>
  </si>
  <si>
    <t>Super Mário</t>
  </si>
  <si>
    <t>Minnie Baby</t>
  </si>
  <si>
    <t>Vingadores</t>
  </si>
  <si>
    <t>Unicórnio Azul</t>
  </si>
  <si>
    <t>Unicórnio Rosa</t>
  </si>
  <si>
    <t>Rosas</t>
  </si>
  <si>
    <t>Tranças</t>
  </si>
  <si>
    <t>Selos</t>
  </si>
  <si>
    <t>Mandala</t>
  </si>
  <si>
    <t>Urban</t>
  </si>
  <si>
    <t>Brasileira</t>
  </si>
  <si>
    <t>Borboninha</t>
  </si>
  <si>
    <t>Branco sem estampa</t>
  </si>
  <si>
    <t>Vermelha Brasil</t>
  </si>
  <si>
    <t>Azul Bic c/ Branco</t>
  </si>
  <si>
    <t>Branco c/ Azul Bic</t>
  </si>
  <si>
    <t>Rosa Gold</t>
  </si>
  <si>
    <t>Rosa Metálico</t>
  </si>
  <si>
    <t>Ouro c/ glitter</t>
  </si>
  <si>
    <t>Branca sem estampa</t>
  </si>
  <si>
    <t>Placa Premium c/ Filetes</t>
  </si>
  <si>
    <t>marmorizada Lilás/Branco</t>
  </si>
  <si>
    <t>marmorizada Marinho/Branco</t>
  </si>
  <si>
    <t>marmorizada Pink/Branco</t>
  </si>
  <si>
    <t>marmorizada Preta/Branco</t>
  </si>
  <si>
    <t>marmorizada Rosa bebe/Branco</t>
  </si>
  <si>
    <t>marmorizada Royal/Branco</t>
  </si>
  <si>
    <t>marmorizada Verde água/Branco</t>
  </si>
  <si>
    <t>marmorizada Vermelha/Branco</t>
  </si>
  <si>
    <t>marmorizada Vermelha/Preto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</si>
</sst>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R$&quot;\ * #,##0.00_-;\-&quot;R$&quot;\ * #,##0.00_-;_-&quot;R$&quot;\ * &quot;-&quot;??_-;_-@_-"/>
    <numFmt numFmtId="164" formatCode="_-&quot;R$&quot;* #,##0.00_-;\-&quot;R$&quot;* #,##0.00_-;_-&quot;R$&quot;* &quot;-&quot;??_-;_-@_-"/>
    <numFmt numFmtId="165" formatCode="&quot;R$&quot;\ #,##0.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rgb="FF000000"/>
      <name val="Tahoma"/>
      <family val="2"/>
    </font>
    <font>
      <sz val="10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3"/>
      <name val="Calibri"/>
      <family val="2"/>
      <scheme val="minor"/>
    </font>
    <font>
      <sz val="13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8F8F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</cellStyleXfs>
  <cellXfs count="190">
    <xf numFmtId="0" fontId="0" fillId="0" borderId="0" xfId="0"/>
    <xf numFmtId="0" fontId="3" fillId="0" borderId="0" xfId="0" applyFont="1"/>
    <xf numFmtId="0" fontId="0" fillId="0" borderId="0" xfId="0" applyAlignment="1">
      <alignment horizontal="center" vertical="center"/>
    </xf>
    <xf numFmtId="0" fontId="0" fillId="0" borderId="0" xfId="0" applyProtection="1">
      <protection locked="0"/>
    </xf>
    <xf numFmtId="0" fontId="0" fillId="0" borderId="2" xfId="0" applyBorder="1" applyAlignment="1" applyProtection="1">
      <alignment horizontal="center"/>
      <protection locked="0"/>
    </xf>
    <xf numFmtId="0" fontId="2" fillId="0" borderId="5" xfId="0" applyFont="1" applyBorder="1" applyAlignment="1">
      <alignment horizontal="right"/>
    </xf>
    <xf numFmtId="44" fontId="0" fillId="0" borderId="0" xfId="1" applyFont="1" applyFill="1" applyAlignment="1" applyProtection="1">
      <alignment horizontal="center"/>
    </xf>
    <xf numFmtId="0" fontId="0" fillId="0" borderId="0" xfId="0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3" xfId="0" applyFont="1" applyBorder="1"/>
    <xf numFmtId="0" fontId="2" fillId="0" borderId="4" xfId="0" applyFont="1" applyBorder="1"/>
    <xf numFmtId="0" fontId="4" fillId="0" borderId="4" xfId="0" applyFont="1" applyBorder="1"/>
    <xf numFmtId="0" fontId="4" fillId="0" borderId="0" xfId="0" applyFont="1"/>
    <xf numFmtId="0" fontId="4" fillId="0" borderId="3" xfId="0" applyFont="1" applyBorder="1"/>
    <xf numFmtId="0" fontId="6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6" fillId="0" borderId="0" xfId="0" applyFont="1" applyAlignment="1">
      <alignment horizontal="center" vertical="center"/>
    </xf>
    <xf numFmtId="0" fontId="2" fillId="0" borderId="0" xfId="0" applyFont="1"/>
    <xf numFmtId="0" fontId="2" fillId="0" borderId="10" xfId="0" applyFont="1" applyBorder="1"/>
    <xf numFmtId="0" fontId="0" fillId="0" borderId="3" xfId="0" applyBorder="1"/>
    <xf numFmtId="0" fontId="7" fillId="0" borderId="0" xfId="0" applyFont="1"/>
    <xf numFmtId="0" fontId="2" fillId="0" borderId="13" xfId="0" applyFont="1" applyBorder="1"/>
    <xf numFmtId="0" fontId="0" fillId="0" borderId="16" xfId="0" applyBorder="1" applyAlignment="1">
      <alignment horizontal="center"/>
    </xf>
    <xf numFmtId="0" fontId="0" fillId="0" borderId="18" xfId="0" applyBorder="1" applyAlignment="1">
      <alignment horizontal="center"/>
    </xf>
    <xf numFmtId="49" fontId="3" fillId="0" borderId="0" xfId="0" applyNumberFormat="1" applyFont="1" applyAlignment="1">
      <alignment horizontal="center" vertical="center"/>
    </xf>
    <xf numFmtId="0" fontId="0" fillId="0" borderId="17" xfId="0" applyBorder="1" applyAlignment="1" applyProtection="1">
      <alignment horizontal="center"/>
      <protection locked="0"/>
    </xf>
    <xf numFmtId="0" fontId="3" fillId="2" borderId="5" xfId="0" applyFont="1" applyFill="1" applyBorder="1" applyAlignment="1" applyProtection="1">
      <alignment horizontal="center"/>
      <protection locked="0"/>
    </xf>
    <xf numFmtId="0" fontId="2" fillId="0" borderId="6" xfId="0" applyFont="1" applyBorder="1" applyAlignment="1">
      <alignment horizontal="right"/>
    </xf>
    <xf numFmtId="49" fontId="0" fillId="0" borderId="20" xfId="1" applyNumberFormat="1" applyFont="1" applyFill="1" applyBorder="1" applyAlignment="1" applyProtection="1">
      <alignment horizontal="center"/>
      <protection locked="0"/>
    </xf>
    <xf numFmtId="0" fontId="9" fillId="0" borderId="0" xfId="0" applyFont="1"/>
    <xf numFmtId="44" fontId="0" fillId="0" borderId="0" xfId="0" applyNumberFormat="1"/>
    <xf numFmtId="0" fontId="4" fillId="0" borderId="38" xfId="0" applyFont="1" applyBorder="1"/>
    <xf numFmtId="0" fontId="4" fillId="0" borderId="10" xfId="0" applyFont="1" applyBorder="1"/>
    <xf numFmtId="0" fontId="0" fillId="0" borderId="2" xfId="0" applyBorder="1" applyAlignment="1">
      <alignment horizontal="center"/>
    </xf>
    <xf numFmtId="49" fontId="0" fillId="0" borderId="0" xfId="0" applyNumberFormat="1"/>
    <xf numFmtId="44" fontId="0" fillId="0" borderId="39" xfId="0" applyNumberFormat="1" applyBorder="1"/>
    <xf numFmtId="0" fontId="2" fillId="2" borderId="1" xfId="0" applyFont="1" applyFill="1" applyBorder="1"/>
    <xf numFmtId="0" fontId="0" fillId="2" borderId="2" xfId="0" applyFill="1" applyBorder="1" applyAlignment="1">
      <alignment horizontal="center"/>
    </xf>
    <xf numFmtId="0" fontId="2" fillId="0" borderId="54" xfId="0" applyFont="1" applyBorder="1"/>
    <xf numFmtId="0" fontId="0" fillId="0" borderId="54" xfId="0" applyBorder="1"/>
    <xf numFmtId="0" fontId="2" fillId="2" borderId="2" xfId="0" applyFont="1" applyFill="1" applyBorder="1" applyAlignment="1">
      <alignment horizontal="center"/>
    </xf>
    <xf numFmtId="14" fontId="11" fillId="0" borderId="5" xfId="0" applyNumberFormat="1" applyFont="1" applyBorder="1"/>
    <xf numFmtId="2" fontId="12" fillId="3" borderId="56" xfId="1" applyNumberFormat="1" applyFont="1" applyFill="1" applyBorder="1" applyAlignment="1">
      <alignment horizontal="center" vertical="center"/>
    </xf>
    <xf numFmtId="2" fontId="12" fillId="3" borderId="57" xfId="0" applyNumberFormat="1" applyFont="1" applyFill="1" applyBorder="1" applyAlignment="1">
      <alignment horizontal="center" vertical="center"/>
    </xf>
    <xf numFmtId="2" fontId="12" fillId="0" borderId="59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2" fontId="13" fillId="0" borderId="0" xfId="1" applyNumberFormat="1" applyFont="1" applyAlignment="1">
      <alignment horizontal="center" vertical="center"/>
    </xf>
    <xf numFmtId="0" fontId="13" fillId="3" borderId="24" xfId="0" applyFont="1" applyFill="1" applyBorder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13" fillId="3" borderId="29" xfId="0" applyFont="1" applyFill="1" applyBorder="1" applyAlignment="1">
      <alignment horizontal="center" vertical="center"/>
    </xf>
    <xf numFmtId="2" fontId="13" fillId="0" borderId="0" xfId="0" applyNumberFormat="1" applyFont="1" applyAlignment="1">
      <alignment horizontal="center" vertical="center"/>
    </xf>
    <xf numFmtId="0" fontId="12" fillId="0" borderId="58" xfId="0" applyFont="1" applyBorder="1" applyAlignment="1">
      <alignment horizontal="left" vertical="center"/>
    </xf>
    <xf numFmtId="2" fontId="12" fillId="0" borderId="5" xfId="0" applyNumberFormat="1" applyFont="1" applyBorder="1" applyAlignment="1">
      <alignment horizontal="right" vertical="center"/>
    </xf>
    <xf numFmtId="0" fontId="12" fillId="0" borderId="5" xfId="0" applyFont="1" applyBorder="1" applyAlignment="1">
      <alignment horizontal="left" vertical="center"/>
    </xf>
    <xf numFmtId="14" fontId="12" fillId="3" borderId="55" xfId="0" applyNumberFormat="1" applyFont="1" applyFill="1" applyBorder="1" applyAlignment="1">
      <alignment horizontal="center" vertical="center"/>
    </xf>
    <xf numFmtId="14" fontId="12" fillId="3" borderId="56" xfId="0" applyNumberFormat="1" applyFont="1" applyFill="1" applyBorder="1" applyAlignment="1">
      <alignment horizontal="center" vertical="center"/>
    </xf>
    <xf numFmtId="0" fontId="4" fillId="0" borderId="61" xfId="0" applyFont="1" applyBorder="1"/>
    <xf numFmtId="0" fontId="0" fillId="0" borderId="0" xfId="0" applyAlignment="1" applyProtection="1">
      <alignment horizontal="center"/>
      <protection locked="0"/>
    </xf>
    <xf numFmtId="0" fontId="6" fillId="4" borderId="0" xfId="0" applyFont="1" applyFill="1"/>
    <xf numFmtId="0" fontId="6" fillId="4" borderId="35" xfId="0" applyFont="1" applyFill="1" applyBorder="1" applyAlignment="1">
      <alignment horizontal="center"/>
    </xf>
    <xf numFmtId="0" fontId="6" fillId="4" borderId="34" xfId="0" applyFont="1" applyFill="1" applyBorder="1" applyAlignment="1">
      <alignment horizontal="center"/>
    </xf>
    <xf numFmtId="0" fontId="6" fillId="4" borderId="5" xfId="0" applyFont="1" applyFill="1" applyBorder="1" applyAlignment="1">
      <alignment horizontal="center"/>
    </xf>
    <xf numFmtId="0" fontId="6" fillId="4" borderId="23" xfId="0" applyFont="1" applyFill="1" applyBorder="1"/>
    <xf numFmtId="49" fontId="6" fillId="4" borderId="24" xfId="0" applyNumberFormat="1" applyFont="1" applyFill="1" applyBorder="1"/>
    <xf numFmtId="0" fontId="6" fillId="4" borderId="25" xfId="0" applyFont="1" applyFill="1" applyBorder="1"/>
    <xf numFmtId="0" fontId="6" fillId="4" borderId="35" xfId="0" applyFont="1" applyFill="1" applyBorder="1"/>
    <xf numFmtId="49" fontId="6" fillId="4" borderId="23" xfId="0" applyNumberFormat="1" applyFont="1" applyFill="1" applyBorder="1" applyProtection="1">
      <protection locked="0"/>
    </xf>
    <xf numFmtId="0" fontId="6" fillId="4" borderId="24" xfId="0" applyFont="1" applyFill="1" applyBorder="1"/>
    <xf numFmtId="0" fontId="6" fillId="4" borderId="5" xfId="0" applyFont="1" applyFill="1" applyBorder="1"/>
    <xf numFmtId="44" fontId="6" fillId="4" borderId="5" xfId="0" applyNumberFormat="1" applyFont="1" applyFill="1" applyBorder="1"/>
    <xf numFmtId="44" fontId="6" fillId="4" borderId="0" xfId="1" applyFont="1" applyFill="1" applyBorder="1"/>
    <xf numFmtId="0" fontId="6" fillId="4" borderId="26" xfId="0" applyFont="1" applyFill="1" applyBorder="1"/>
    <xf numFmtId="49" fontId="6" fillId="4" borderId="0" xfId="0" applyNumberFormat="1" applyFont="1" applyFill="1"/>
    <xf numFmtId="0" fontId="6" fillId="4" borderId="27" xfId="0" applyFont="1" applyFill="1" applyBorder="1"/>
    <xf numFmtId="0" fontId="6" fillId="4" borderId="36" xfId="0" applyFont="1" applyFill="1" applyBorder="1"/>
    <xf numFmtId="44" fontId="6" fillId="4" borderId="0" xfId="0" applyNumberFormat="1" applyFont="1" applyFill="1"/>
    <xf numFmtId="44" fontId="6" fillId="4" borderId="5" xfId="1" applyFont="1" applyFill="1" applyBorder="1"/>
    <xf numFmtId="0" fontId="6" fillId="4" borderId="58" xfId="0" applyFont="1" applyFill="1" applyBorder="1"/>
    <xf numFmtId="44" fontId="6" fillId="4" borderId="8" xfId="1" applyFont="1" applyFill="1" applyBorder="1"/>
    <xf numFmtId="0" fontId="6" fillId="4" borderId="37" xfId="0" applyFont="1" applyFill="1" applyBorder="1"/>
    <xf numFmtId="164" fontId="6" fillId="4" borderId="0" xfId="0" applyNumberFormat="1" applyFont="1" applyFill="1"/>
    <xf numFmtId="164" fontId="6" fillId="4" borderId="5" xfId="0" applyNumberFormat="1" applyFont="1" applyFill="1" applyBorder="1"/>
    <xf numFmtId="44" fontId="6" fillId="4" borderId="27" xfId="0" applyNumberFormat="1" applyFont="1" applyFill="1" applyBorder="1"/>
    <xf numFmtId="44" fontId="6" fillId="4" borderId="0" xfId="1" applyFont="1" applyFill="1" applyBorder="1" applyAlignment="1">
      <alignment vertical="top"/>
    </xf>
    <xf numFmtId="44" fontId="6" fillId="4" borderId="0" xfId="0" applyNumberFormat="1" applyFont="1" applyFill="1" applyAlignment="1">
      <alignment horizontal="right" vertical="top"/>
    </xf>
    <xf numFmtId="164" fontId="6" fillId="4" borderId="27" xfId="0" applyNumberFormat="1" applyFont="1" applyFill="1" applyBorder="1"/>
    <xf numFmtId="165" fontId="6" fillId="4" borderId="0" xfId="0" applyNumberFormat="1" applyFont="1" applyFill="1"/>
    <xf numFmtId="0" fontId="6" fillId="4" borderId="28" xfId="0" applyFont="1" applyFill="1" applyBorder="1"/>
    <xf numFmtId="0" fontId="6" fillId="4" borderId="29" xfId="0" applyFont="1" applyFill="1" applyBorder="1"/>
    <xf numFmtId="44" fontId="6" fillId="4" borderId="30" xfId="0" applyNumberFormat="1" applyFont="1" applyFill="1" applyBorder="1"/>
    <xf numFmtId="44" fontId="6" fillId="4" borderId="5" xfId="0" applyNumberFormat="1" applyFont="1" applyFill="1" applyBorder="1" applyAlignment="1">
      <alignment horizontal="right"/>
    </xf>
    <xf numFmtId="0" fontId="6" fillId="4" borderId="6" xfId="0" applyFont="1" applyFill="1" applyBorder="1"/>
    <xf numFmtId="44" fontId="6" fillId="4" borderId="5" xfId="1" applyFont="1" applyFill="1" applyBorder="1" applyAlignment="1">
      <alignment vertical="top"/>
    </xf>
    <xf numFmtId="44" fontId="6" fillId="4" borderId="5" xfId="0" applyNumberFormat="1" applyFont="1" applyFill="1" applyBorder="1" applyAlignment="1">
      <alignment horizontal="right" vertical="top"/>
    </xf>
    <xf numFmtId="0" fontId="6" fillId="4" borderId="0" xfId="0" applyFont="1" applyFill="1" applyAlignment="1">
      <alignment horizontal="center"/>
    </xf>
    <xf numFmtId="0" fontId="6" fillId="4" borderId="0" xfId="0" applyFont="1" applyFill="1" applyAlignment="1">
      <alignment horizontal="left"/>
    </xf>
    <xf numFmtId="49" fontId="6" fillId="4" borderId="29" xfId="0" applyNumberFormat="1" applyFont="1" applyFill="1" applyBorder="1"/>
    <xf numFmtId="0" fontId="6" fillId="4" borderId="30" xfId="0" applyFont="1" applyFill="1" applyBorder="1"/>
    <xf numFmtId="0" fontId="2" fillId="0" borderId="5" xfId="0" applyFont="1" applyBorder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>
      <alignment horizontal="center"/>
    </xf>
    <xf numFmtId="44" fontId="0" fillId="0" borderId="0" xfId="0" applyNumberFormat="1" applyAlignment="1">
      <alignment horizontal="center"/>
    </xf>
    <xf numFmtId="49" fontId="0" fillId="0" borderId="6" xfId="0" applyNumberFormat="1" applyBorder="1" applyAlignment="1" applyProtection="1">
      <alignment horizontal="center"/>
      <protection locked="0"/>
    </xf>
    <xf numFmtId="49" fontId="0" fillId="0" borderId="7" xfId="0" applyNumberFormat="1" applyBorder="1" applyAlignment="1" applyProtection="1">
      <alignment horizontal="center"/>
      <protection locked="0"/>
    </xf>
    <xf numFmtId="49" fontId="0" fillId="0" borderId="8" xfId="0" applyNumberFormat="1" applyBorder="1" applyAlignment="1" applyProtection="1">
      <alignment horizontal="center"/>
      <protection locked="0"/>
    </xf>
    <xf numFmtId="0" fontId="2" fillId="0" borderId="0" xfId="0" applyFont="1" applyAlignment="1">
      <alignment horizontal="center"/>
    </xf>
    <xf numFmtId="49" fontId="5" fillId="0" borderId="6" xfId="2" applyNumberFormat="1" applyBorder="1" applyAlignment="1" applyProtection="1">
      <alignment horizontal="center"/>
      <protection locked="0"/>
    </xf>
    <xf numFmtId="49" fontId="5" fillId="0" borderId="7" xfId="2" applyNumberFormat="1" applyBorder="1" applyAlignment="1" applyProtection="1">
      <alignment horizontal="center"/>
      <protection locked="0"/>
    </xf>
    <xf numFmtId="49" fontId="5" fillId="0" borderId="8" xfId="2" applyNumberFormat="1" applyBorder="1" applyAlignment="1" applyProtection="1">
      <alignment horizontal="center"/>
      <protection locked="0"/>
    </xf>
    <xf numFmtId="44" fontId="2" fillId="0" borderId="39" xfId="1" applyFont="1" applyFill="1" applyBorder="1" applyAlignment="1" applyProtection="1">
      <alignment horizontal="right"/>
    </xf>
    <xf numFmtId="0" fontId="0" fillId="0" borderId="0" xfId="0"/>
    <xf numFmtId="44" fontId="2" fillId="0" borderId="6" xfId="1" applyFont="1" applyFill="1" applyBorder="1" applyAlignment="1" applyProtection="1">
      <alignment horizontal="center"/>
    </xf>
    <xf numFmtId="44" fontId="2" fillId="0" borderId="7" xfId="1" applyFont="1" applyFill="1" applyBorder="1" applyAlignment="1" applyProtection="1">
      <alignment horizontal="center"/>
    </xf>
    <xf numFmtId="44" fontId="2" fillId="0" borderId="8" xfId="1" applyFont="1" applyFill="1" applyBorder="1" applyAlignment="1" applyProtection="1">
      <alignment horizontal="center"/>
    </xf>
    <xf numFmtId="49" fontId="0" fillId="0" borderId="21" xfId="1" applyNumberFormat="1" applyFont="1" applyFill="1" applyBorder="1" applyAlignment="1" applyProtection="1">
      <alignment horizontal="center"/>
      <protection locked="0"/>
    </xf>
    <xf numFmtId="49" fontId="1" fillId="0" borderId="1" xfId="1" applyNumberFormat="1" applyFont="1" applyFill="1" applyBorder="1" applyAlignment="1" applyProtection="1">
      <alignment horizontal="center"/>
      <protection locked="0"/>
    </xf>
    <xf numFmtId="49" fontId="1" fillId="0" borderId="7" xfId="1" applyNumberFormat="1" applyFont="1" applyFill="1" applyBorder="1" applyAlignment="1" applyProtection="1">
      <alignment horizontal="center"/>
      <protection locked="0"/>
    </xf>
    <xf numFmtId="49" fontId="1" fillId="0" borderId="8" xfId="1" applyNumberFormat="1" applyFont="1" applyFill="1" applyBorder="1" applyAlignment="1" applyProtection="1">
      <alignment horizontal="center"/>
      <protection locked="0"/>
    </xf>
    <xf numFmtId="49" fontId="0" fillId="0" borderId="6" xfId="0" applyNumberFormat="1" applyBorder="1" applyAlignment="1" applyProtection="1">
      <alignment horizontal="left"/>
      <protection locked="0"/>
    </xf>
    <xf numFmtId="49" fontId="0" fillId="0" borderId="7" xfId="0" applyNumberFormat="1" applyBorder="1" applyAlignment="1" applyProtection="1">
      <alignment horizontal="left"/>
      <protection locked="0"/>
    </xf>
    <xf numFmtId="49" fontId="0" fillId="0" borderId="8" xfId="0" applyNumberFormat="1" applyBorder="1" applyAlignment="1" applyProtection="1">
      <alignment horizontal="left"/>
      <protection locked="0"/>
    </xf>
    <xf numFmtId="0" fontId="2" fillId="0" borderId="6" xfId="0" applyFont="1" applyBorder="1" applyAlignment="1">
      <alignment horizontal="right"/>
    </xf>
    <xf numFmtId="0" fontId="2" fillId="0" borderId="19" xfId="0" applyFont="1" applyBorder="1" applyAlignment="1">
      <alignment horizontal="right"/>
    </xf>
    <xf numFmtId="49" fontId="0" fillId="0" borderId="22" xfId="0" applyNumberFormat="1" applyBorder="1" applyAlignment="1" applyProtection="1">
      <alignment horizontal="center"/>
      <protection locked="0"/>
    </xf>
    <xf numFmtId="49" fontId="0" fillId="0" borderId="46" xfId="0" applyNumberFormat="1" applyBorder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2" fillId="0" borderId="0" xfId="0" applyFont="1"/>
    <xf numFmtId="0" fontId="2" fillId="0" borderId="21" xfId="0" applyFont="1" applyBorder="1" applyAlignment="1">
      <alignment horizontal="right"/>
    </xf>
    <xf numFmtId="0" fontId="2" fillId="0" borderId="6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0" fillId="2" borderId="42" xfId="0" applyFill="1" applyBorder="1" applyAlignment="1">
      <alignment horizontal="center"/>
    </xf>
    <xf numFmtId="44" fontId="0" fillId="2" borderId="40" xfId="0" applyNumberFormat="1" applyFill="1" applyBorder="1" applyAlignment="1">
      <alignment horizontal="right"/>
    </xf>
    <xf numFmtId="44" fontId="0" fillId="2" borderId="44" xfId="0" applyNumberFormat="1" applyFill="1" applyBorder="1" applyAlignment="1">
      <alignment horizontal="right"/>
    </xf>
    <xf numFmtId="0" fontId="0" fillId="2" borderId="43" xfId="0" applyFill="1" applyBorder="1" applyAlignment="1">
      <alignment horizontal="left"/>
    </xf>
    <xf numFmtId="0" fontId="0" fillId="2" borderId="41" xfId="0" applyFill="1" applyBorder="1" applyAlignment="1">
      <alignment horizontal="left"/>
    </xf>
    <xf numFmtId="0" fontId="0" fillId="2" borderId="42" xfId="0" applyFill="1" applyBorder="1" applyAlignment="1">
      <alignment horizontal="left"/>
    </xf>
    <xf numFmtId="44" fontId="0" fillId="0" borderId="1" xfId="1" applyFont="1" applyBorder="1" applyAlignment="1" applyProtection="1">
      <alignment horizontal="center"/>
    </xf>
    <xf numFmtId="0" fontId="0" fillId="0" borderId="0" xfId="0" applyProtection="1">
      <protection locked="0"/>
    </xf>
    <xf numFmtId="44" fontId="0" fillId="0" borderId="0" xfId="1" applyFont="1" applyFill="1" applyAlignment="1" applyProtection="1">
      <alignment horizontal="center"/>
    </xf>
    <xf numFmtId="44" fontId="0" fillId="2" borderId="40" xfId="0" applyNumberFormat="1" applyFill="1" applyBorder="1"/>
    <xf numFmtId="44" fontId="0" fillId="2" borderId="42" xfId="0" applyNumberFormat="1" applyFill="1" applyBorder="1"/>
    <xf numFmtId="0" fontId="0" fillId="2" borderId="2" xfId="0" applyFill="1" applyBorder="1" applyAlignment="1">
      <alignment horizontal="left"/>
    </xf>
    <xf numFmtId="0" fontId="2" fillId="2" borderId="48" xfId="0" applyFont="1" applyFill="1" applyBorder="1" applyAlignment="1">
      <alignment horizontal="center"/>
    </xf>
    <xf numFmtId="0" fontId="2" fillId="2" borderId="49" xfId="0" applyFont="1" applyFill="1" applyBorder="1" applyAlignment="1">
      <alignment horizontal="center"/>
    </xf>
    <xf numFmtId="164" fontId="0" fillId="2" borderId="40" xfId="0" applyNumberFormat="1" applyFill="1" applyBorder="1" applyAlignment="1">
      <alignment horizontal="center"/>
    </xf>
    <xf numFmtId="164" fontId="0" fillId="2" borderId="42" xfId="0" applyNumberFormat="1" applyFill="1" applyBorder="1" applyAlignment="1">
      <alignment horizontal="center"/>
    </xf>
    <xf numFmtId="164" fontId="0" fillId="2" borderId="48" xfId="0" applyNumberFormat="1" applyFill="1" applyBorder="1" applyAlignment="1">
      <alignment horizontal="center"/>
    </xf>
    <xf numFmtId="164" fontId="0" fillId="2" borderId="49" xfId="0" applyNumberFormat="1" applyFill="1" applyBorder="1" applyAlignment="1">
      <alignment horizontal="center"/>
    </xf>
    <xf numFmtId="0" fontId="2" fillId="2" borderId="52" xfId="0" applyFont="1" applyFill="1" applyBorder="1" applyAlignment="1">
      <alignment horizontal="center"/>
    </xf>
    <xf numFmtId="0" fontId="2" fillId="2" borderId="45" xfId="0" applyFont="1" applyFill="1" applyBorder="1" applyAlignment="1">
      <alignment horizontal="center"/>
    </xf>
    <xf numFmtId="44" fontId="0" fillId="2" borderId="53" xfId="0" applyNumberFormat="1" applyFill="1" applyBorder="1" applyAlignment="1">
      <alignment horizontal="left"/>
    </xf>
    <xf numFmtId="44" fontId="0" fillId="2" borderId="2" xfId="0" applyNumberFormat="1" applyFill="1" applyBorder="1" applyAlignment="1">
      <alignment horizontal="left"/>
    </xf>
    <xf numFmtId="0" fontId="0" fillId="2" borderId="2" xfId="0" applyFill="1" applyBorder="1" applyAlignment="1">
      <alignment horizontal="center"/>
    </xf>
    <xf numFmtId="44" fontId="0" fillId="2" borderId="41" xfId="0" applyNumberFormat="1" applyFill="1" applyBorder="1" applyAlignment="1">
      <alignment horizontal="right"/>
    </xf>
    <xf numFmtId="44" fontId="0" fillId="0" borderId="61" xfId="0" applyNumberFormat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0" borderId="2" xfId="0" applyBorder="1" applyAlignment="1" applyProtection="1">
      <alignment horizontal="center"/>
      <protection locked="0"/>
    </xf>
    <xf numFmtId="0" fontId="0" fillId="0" borderId="14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5" xfId="0" applyBorder="1" applyAlignment="1">
      <alignment horizontal="center"/>
    </xf>
    <xf numFmtId="0" fontId="2" fillId="0" borderId="54" xfId="0" applyFont="1" applyBorder="1"/>
    <xf numFmtId="0" fontId="2" fillId="2" borderId="10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2" fillId="0" borderId="54" xfId="0" applyFont="1" applyBorder="1" applyAlignment="1">
      <alignment horizontal="left"/>
    </xf>
    <xf numFmtId="44" fontId="3" fillId="0" borderId="0" xfId="0" applyNumberFormat="1" applyFont="1" applyAlignment="1">
      <alignment horizontal="center"/>
    </xf>
    <xf numFmtId="0" fontId="0" fillId="2" borderId="40" xfId="0" applyFill="1" applyBorder="1" applyAlignment="1">
      <alignment horizontal="left"/>
    </xf>
    <xf numFmtId="0" fontId="10" fillId="0" borderId="60" xfId="0" applyFont="1" applyBorder="1" applyAlignment="1">
      <alignment horizontal="center"/>
    </xf>
    <xf numFmtId="0" fontId="2" fillId="2" borderId="50" xfId="0" applyFont="1" applyFill="1" applyBorder="1" applyAlignment="1">
      <alignment horizontal="center"/>
    </xf>
    <xf numFmtId="164" fontId="0" fillId="2" borderId="44" xfId="0" applyNumberFormat="1" applyFill="1" applyBorder="1" applyAlignment="1">
      <alignment horizontal="center"/>
    </xf>
    <xf numFmtId="0" fontId="2" fillId="2" borderId="40" xfId="0" applyFont="1" applyFill="1" applyBorder="1" applyAlignment="1">
      <alignment horizontal="center"/>
    </xf>
    <xf numFmtId="0" fontId="2" fillId="2" borderId="41" xfId="0" applyFont="1" applyFill="1" applyBorder="1" applyAlignment="1">
      <alignment horizontal="center"/>
    </xf>
    <xf numFmtId="0" fontId="2" fillId="2" borderId="42" xfId="0" applyFont="1" applyFill="1" applyBorder="1" applyAlignment="1">
      <alignment horizontal="center"/>
    </xf>
    <xf numFmtId="0" fontId="2" fillId="2" borderId="51" xfId="0" applyFont="1" applyFill="1" applyBorder="1" applyAlignment="1">
      <alignment horizontal="center"/>
    </xf>
    <xf numFmtId="0" fontId="2" fillId="2" borderId="47" xfId="0" applyFont="1" applyFill="1" applyBorder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0" fontId="0" fillId="2" borderId="41" xfId="0" applyFill="1" applyBorder="1" applyAlignment="1">
      <alignment horizontal="center"/>
    </xf>
    <xf numFmtId="44" fontId="3" fillId="2" borderId="40" xfId="0" applyNumberFormat="1" applyFont="1" applyFill="1" applyBorder="1" applyAlignment="1">
      <alignment horizontal="right"/>
    </xf>
    <xf numFmtId="44" fontId="3" fillId="2" borderId="44" xfId="0" applyNumberFormat="1" applyFont="1" applyFill="1" applyBorder="1" applyAlignment="1">
      <alignment horizontal="right"/>
    </xf>
    <xf numFmtId="0" fontId="6" fillId="4" borderId="31" xfId="0" applyFont="1" applyFill="1" applyBorder="1" applyAlignment="1">
      <alignment horizontal="center"/>
    </xf>
    <xf numFmtId="0" fontId="6" fillId="4" borderId="32" xfId="0" applyFont="1" applyFill="1" applyBorder="1" applyAlignment="1">
      <alignment horizontal="center"/>
    </xf>
    <xf numFmtId="0" fontId="6" fillId="4" borderId="33" xfId="0" applyFont="1" applyFill="1" applyBorder="1" applyAlignment="1">
      <alignment horizontal="center"/>
    </xf>
    <xf numFmtId="0" fontId="6" fillId="4" borderId="23" xfId="0" applyFont="1" applyFill="1" applyBorder="1" applyAlignment="1">
      <alignment horizontal="center"/>
    </xf>
    <xf numFmtId="0" fontId="6" fillId="4" borderId="24" xfId="0" applyFont="1" applyFill="1" applyBorder="1" applyAlignment="1">
      <alignment horizontal="center"/>
    </xf>
    <xf numFmtId="0" fontId="6" fillId="4" borderId="25" xfId="0" applyFont="1" applyFill="1" applyBorder="1" applyAlignment="1">
      <alignment horizontal="center"/>
    </xf>
  </cellXfs>
  <cellStyles count="3">
    <cellStyle name="Hiperlink" xfId="2" builtinId="8"/>
    <cellStyle name="Moeda" xfId="1" builtinId="4"/>
    <cellStyle name="Normal" xfId="0" builtinId="0"/>
  </cellStyles>
  <dxfs count="60"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fill>
        <patternFill>
          <bgColor theme="0" tint="-4.9989318521683403E-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/>
        <right/>
        <top/>
        <bottom/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bottom style="dotted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9" defaultPivotStyle="PivotStyleLight16"/>
  <colors>
    <mruColors>
      <color rgb="FFF8F8F8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fmlaLink="Plan2!$R$2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jpeg"/><Relationship Id="rId21" Type="http://schemas.openxmlformats.org/officeDocument/2006/relationships/image" Target="../media/image23.jpeg"/><Relationship Id="rId42" Type="http://schemas.openxmlformats.org/officeDocument/2006/relationships/image" Target="../media/image44.jpeg"/><Relationship Id="rId47" Type="http://schemas.openxmlformats.org/officeDocument/2006/relationships/image" Target="../media/image49.jpeg"/><Relationship Id="rId63" Type="http://schemas.openxmlformats.org/officeDocument/2006/relationships/image" Target="../media/image65.jpeg"/><Relationship Id="rId68" Type="http://schemas.openxmlformats.org/officeDocument/2006/relationships/image" Target="../media/image70.jpeg"/><Relationship Id="rId84" Type="http://schemas.openxmlformats.org/officeDocument/2006/relationships/image" Target="../media/image86.jpeg"/><Relationship Id="rId89" Type="http://schemas.openxmlformats.org/officeDocument/2006/relationships/image" Target="../media/image91.jpeg"/><Relationship Id="rId16" Type="http://schemas.openxmlformats.org/officeDocument/2006/relationships/image" Target="../media/image18.jpeg"/><Relationship Id="rId11" Type="http://schemas.openxmlformats.org/officeDocument/2006/relationships/image" Target="../media/image14.jpeg"/><Relationship Id="rId32" Type="http://schemas.openxmlformats.org/officeDocument/2006/relationships/image" Target="../media/image34.jpeg"/><Relationship Id="rId37" Type="http://schemas.openxmlformats.org/officeDocument/2006/relationships/image" Target="../media/image39.jpeg"/><Relationship Id="rId53" Type="http://schemas.openxmlformats.org/officeDocument/2006/relationships/image" Target="../media/image55.jpeg"/><Relationship Id="rId58" Type="http://schemas.openxmlformats.org/officeDocument/2006/relationships/image" Target="../media/image60.jpeg"/><Relationship Id="rId74" Type="http://schemas.openxmlformats.org/officeDocument/2006/relationships/image" Target="../media/image76.jpeg"/><Relationship Id="rId79" Type="http://schemas.openxmlformats.org/officeDocument/2006/relationships/image" Target="../media/image81.jpeg"/><Relationship Id="rId102" Type="http://schemas.openxmlformats.org/officeDocument/2006/relationships/image" Target="../media/image104.jpeg"/><Relationship Id="rId5" Type="http://schemas.openxmlformats.org/officeDocument/2006/relationships/image" Target="../media/image8.jpeg"/><Relationship Id="rId90" Type="http://schemas.openxmlformats.org/officeDocument/2006/relationships/image" Target="../media/image92.jpeg"/><Relationship Id="rId95" Type="http://schemas.openxmlformats.org/officeDocument/2006/relationships/image" Target="../media/image97.jpeg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Relationship Id="rId43" Type="http://schemas.openxmlformats.org/officeDocument/2006/relationships/image" Target="../media/image45.jpeg"/><Relationship Id="rId48" Type="http://schemas.openxmlformats.org/officeDocument/2006/relationships/image" Target="../media/image50.jpeg"/><Relationship Id="rId64" Type="http://schemas.openxmlformats.org/officeDocument/2006/relationships/image" Target="../media/image66.jpeg"/><Relationship Id="rId69" Type="http://schemas.openxmlformats.org/officeDocument/2006/relationships/image" Target="../media/image71.jpeg"/><Relationship Id="rId80" Type="http://schemas.openxmlformats.org/officeDocument/2006/relationships/image" Target="../media/image82.jpeg"/><Relationship Id="rId85" Type="http://schemas.openxmlformats.org/officeDocument/2006/relationships/image" Target="../media/image87.jpeg"/><Relationship Id="rId12" Type="http://schemas.openxmlformats.org/officeDocument/2006/relationships/image" Target="../media/image15.jpeg"/><Relationship Id="rId17" Type="http://schemas.openxmlformats.org/officeDocument/2006/relationships/image" Target="../media/image19.jpeg"/><Relationship Id="rId25" Type="http://schemas.openxmlformats.org/officeDocument/2006/relationships/image" Target="../media/image27.jpeg"/><Relationship Id="rId33" Type="http://schemas.openxmlformats.org/officeDocument/2006/relationships/image" Target="../media/image35.jpeg"/><Relationship Id="rId38" Type="http://schemas.openxmlformats.org/officeDocument/2006/relationships/image" Target="../media/image40.jpeg"/><Relationship Id="rId46" Type="http://schemas.openxmlformats.org/officeDocument/2006/relationships/image" Target="../media/image48.jpeg"/><Relationship Id="rId59" Type="http://schemas.openxmlformats.org/officeDocument/2006/relationships/image" Target="../media/image61.jpeg"/><Relationship Id="rId67" Type="http://schemas.openxmlformats.org/officeDocument/2006/relationships/image" Target="../media/image69.jpeg"/><Relationship Id="rId103" Type="http://schemas.openxmlformats.org/officeDocument/2006/relationships/image" Target="../media/image105.jpeg"/><Relationship Id="rId20" Type="http://schemas.openxmlformats.org/officeDocument/2006/relationships/image" Target="../media/image22.jpeg"/><Relationship Id="rId41" Type="http://schemas.openxmlformats.org/officeDocument/2006/relationships/image" Target="../media/image43.jpeg"/><Relationship Id="rId54" Type="http://schemas.openxmlformats.org/officeDocument/2006/relationships/image" Target="../media/image56.jpeg"/><Relationship Id="rId62" Type="http://schemas.openxmlformats.org/officeDocument/2006/relationships/image" Target="../media/image64.jpeg"/><Relationship Id="rId70" Type="http://schemas.openxmlformats.org/officeDocument/2006/relationships/image" Target="../media/image72.jpeg"/><Relationship Id="rId75" Type="http://schemas.openxmlformats.org/officeDocument/2006/relationships/image" Target="../media/image77.jpeg"/><Relationship Id="rId83" Type="http://schemas.openxmlformats.org/officeDocument/2006/relationships/image" Target="../media/image85.jpeg"/><Relationship Id="rId88" Type="http://schemas.openxmlformats.org/officeDocument/2006/relationships/image" Target="../media/image90.jpeg"/><Relationship Id="rId91" Type="http://schemas.openxmlformats.org/officeDocument/2006/relationships/image" Target="../media/image93.jpeg"/><Relationship Id="rId96" Type="http://schemas.openxmlformats.org/officeDocument/2006/relationships/image" Target="../media/image98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15" Type="http://schemas.openxmlformats.org/officeDocument/2006/relationships/image" Target="NULL"/><Relationship Id="rId23" Type="http://schemas.openxmlformats.org/officeDocument/2006/relationships/image" Target="../media/image25.jpeg"/><Relationship Id="rId28" Type="http://schemas.openxmlformats.org/officeDocument/2006/relationships/image" Target="../media/image30.jpeg"/><Relationship Id="rId36" Type="http://schemas.openxmlformats.org/officeDocument/2006/relationships/image" Target="../media/image38.jpeg"/><Relationship Id="rId49" Type="http://schemas.openxmlformats.org/officeDocument/2006/relationships/image" Target="../media/image51.jpeg"/><Relationship Id="rId57" Type="http://schemas.openxmlformats.org/officeDocument/2006/relationships/image" Target="../media/image59.jpeg"/><Relationship Id="rId10" Type="http://schemas.openxmlformats.org/officeDocument/2006/relationships/image" Target="../media/image13.jpeg"/><Relationship Id="rId31" Type="http://schemas.openxmlformats.org/officeDocument/2006/relationships/image" Target="../media/image33.jpeg"/><Relationship Id="rId44" Type="http://schemas.openxmlformats.org/officeDocument/2006/relationships/image" Target="../media/image46.jpeg"/><Relationship Id="rId52" Type="http://schemas.openxmlformats.org/officeDocument/2006/relationships/image" Target="../media/image54.jpeg"/><Relationship Id="rId60" Type="http://schemas.openxmlformats.org/officeDocument/2006/relationships/image" Target="../media/image62.jpeg"/><Relationship Id="rId65" Type="http://schemas.openxmlformats.org/officeDocument/2006/relationships/image" Target="../media/image67.jpeg"/><Relationship Id="rId73" Type="http://schemas.openxmlformats.org/officeDocument/2006/relationships/image" Target="../media/image75.jpeg"/><Relationship Id="rId78" Type="http://schemas.openxmlformats.org/officeDocument/2006/relationships/image" Target="../media/image80.jpeg"/><Relationship Id="rId81" Type="http://schemas.openxmlformats.org/officeDocument/2006/relationships/image" Target="../media/image83.jpeg"/><Relationship Id="rId86" Type="http://schemas.openxmlformats.org/officeDocument/2006/relationships/image" Target="../media/image88.jpeg"/><Relationship Id="rId94" Type="http://schemas.openxmlformats.org/officeDocument/2006/relationships/image" Target="../media/image96.jpeg"/><Relationship Id="rId99" Type="http://schemas.openxmlformats.org/officeDocument/2006/relationships/image" Target="../media/image101.jpeg"/><Relationship Id="rId101" Type="http://schemas.openxmlformats.org/officeDocument/2006/relationships/image" Target="../media/image103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3" Type="http://schemas.openxmlformats.org/officeDocument/2006/relationships/image" Target="../media/image16.jpeg"/><Relationship Id="rId18" Type="http://schemas.openxmlformats.org/officeDocument/2006/relationships/image" Target="../media/image20.jpeg"/><Relationship Id="rId39" Type="http://schemas.openxmlformats.org/officeDocument/2006/relationships/image" Target="../media/image41.jpeg"/><Relationship Id="rId34" Type="http://schemas.openxmlformats.org/officeDocument/2006/relationships/image" Target="../media/image36.jpeg"/><Relationship Id="rId50" Type="http://schemas.openxmlformats.org/officeDocument/2006/relationships/image" Target="../media/image52.jpeg"/><Relationship Id="rId55" Type="http://schemas.openxmlformats.org/officeDocument/2006/relationships/image" Target="../media/image57.jpeg"/><Relationship Id="rId76" Type="http://schemas.openxmlformats.org/officeDocument/2006/relationships/image" Target="../media/image78.jpeg"/><Relationship Id="rId97" Type="http://schemas.openxmlformats.org/officeDocument/2006/relationships/image" Target="../media/image99.jpeg"/><Relationship Id="rId104" Type="http://schemas.openxmlformats.org/officeDocument/2006/relationships/image" Target="../media/image106.jpeg"/><Relationship Id="rId7" Type="http://schemas.openxmlformats.org/officeDocument/2006/relationships/image" Target="../media/image10.jpeg"/><Relationship Id="rId71" Type="http://schemas.openxmlformats.org/officeDocument/2006/relationships/image" Target="../media/image73.jpeg"/><Relationship Id="rId92" Type="http://schemas.openxmlformats.org/officeDocument/2006/relationships/image" Target="../media/image94.jpeg"/><Relationship Id="rId2" Type="http://schemas.openxmlformats.org/officeDocument/2006/relationships/image" Target="../media/image5.jpeg"/><Relationship Id="rId29" Type="http://schemas.openxmlformats.org/officeDocument/2006/relationships/image" Target="../media/image31.jpeg"/><Relationship Id="rId24" Type="http://schemas.openxmlformats.org/officeDocument/2006/relationships/image" Target="../media/image26.jpeg"/><Relationship Id="rId40" Type="http://schemas.openxmlformats.org/officeDocument/2006/relationships/image" Target="../media/image42.jpeg"/><Relationship Id="rId45" Type="http://schemas.openxmlformats.org/officeDocument/2006/relationships/image" Target="../media/image47.jpeg"/><Relationship Id="rId66" Type="http://schemas.openxmlformats.org/officeDocument/2006/relationships/image" Target="../media/image68.jpeg"/><Relationship Id="rId87" Type="http://schemas.openxmlformats.org/officeDocument/2006/relationships/image" Target="../media/image89.jpeg"/><Relationship Id="rId61" Type="http://schemas.openxmlformats.org/officeDocument/2006/relationships/image" Target="../media/image63.jpeg"/><Relationship Id="rId82" Type="http://schemas.openxmlformats.org/officeDocument/2006/relationships/image" Target="../media/image84.jpeg"/><Relationship Id="rId19" Type="http://schemas.openxmlformats.org/officeDocument/2006/relationships/image" Target="../media/image21.jpeg"/><Relationship Id="rId14" Type="http://schemas.openxmlformats.org/officeDocument/2006/relationships/image" Target="../media/image17.jpeg"/><Relationship Id="rId30" Type="http://schemas.openxmlformats.org/officeDocument/2006/relationships/image" Target="../media/image32.jpeg"/><Relationship Id="rId35" Type="http://schemas.openxmlformats.org/officeDocument/2006/relationships/image" Target="../media/image37.jpeg"/><Relationship Id="rId56" Type="http://schemas.openxmlformats.org/officeDocument/2006/relationships/image" Target="../media/image58.jpeg"/><Relationship Id="rId77" Type="http://schemas.openxmlformats.org/officeDocument/2006/relationships/image" Target="../media/image79.jpeg"/><Relationship Id="rId100" Type="http://schemas.openxmlformats.org/officeDocument/2006/relationships/image" Target="../media/image102.jpeg"/><Relationship Id="rId8" Type="http://schemas.openxmlformats.org/officeDocument/2006/relationships/image" Target="../media/image11.jpeg"/><Relationship Id="rId51" Type="http://schemas.openxmlformats.org/officeDocument/2006/relationships/image" Target="../media/image53.jpeg"/><Relationship Id="rId72" Type="http://schemas.openxmlformats.org/officeDocument/2006/relationships/image" Target="../media/image74.jpeg"/><Relationship Id="rId93" Type="http://schemas.openxmlformats.org/officeDocument/2006/relationships/image" Target="../media/image95.jpeg"/><Relationship Id="rId98" Type="http://schemas.openxmlformats.org/officeDocument/2006/relationships/image" Target="../media/image100.jpeg"/><Relationship Id="rId3" Type="http://schemas.openxmlformats.org/officeDocument/2006/relationships/image" Target="../media/image6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24848</xdr:colOff>
      <xdr:row>0</xdr:row>
      <xdr:rowOff>0</xdr:rowOff>
    </xdr:from>
    <xdr:to>
      <xdr:col>15</xdr:col>
      <xdr:colOff>8282</xdr:colOff>
      <xdr:row>5</xdr:row>
      <xdr:rowOff>9139</xdr:rowOff>
    </xdr:to>
    <xdr:pic>
      <xdr:nvPicPr>
        <xdr:cNvPr id="2" name="Imagem 1" descr="courosnil (1)a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52761" y="0"/>
          <a:ext cx="861391" cy="96163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33</xdr:row>
          <xdr:rowOff>180975</xdr:rowOff>
        </xdr:from>
        <xdr:to>
          <xdr:col>3</xdr:col>
          <xdr:colOff>552450</xdr:colOff>
          <xdr:row>35</xdr:row>
          <xdr:rowOff>9525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0C0C0" mc:Ignorable="a14" a14:legacySpreadsheetColorIndex="22">
                <a:alpha val="28999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3300" mc:Ignorable="a14" a14:legacySpreadsheetColorIndex="58"/>
                  </a:solidFill>
                  <a:prstDash val="sysDot"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SELECIONAR PARA ESCAREAR OS CHINELOS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381000</xdr:colOff>
          <xdr:row>104</xdr:row>
          <xdr:rowOff>57150</xdr:rowOff>
        </xdr:from>
        <xdr:to>
          <xdr:col>3</xdr:col>
          <xdr:colOff>609600</xdr:colOff>
          <xdr:row>118</xdr:row>
          <xdr:rowOff>95250</xdr:rowOff>
        </xdr:to>
        <xdr:pic>
          <xdr:nvPicPr>
            <xdr:cNvPr id="1627" name="Picture 21">
              <a:extLst>
                <a:ext uri="{FF2B5EF4-FFF2-40B4-BE49-F238E27FC236}">
                  <a16:creationId xmlns:a16="http://schemas.microsoft.com/office/drawing/2014/main" id="{00000000-0008-0000-0000-00005B06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_3" spid="_x0000_s169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381000" y="19926300"/>
              <a:ext cx="2076450" cy="27051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FFFF" mc:Ignorable="a14" a14:legacySpreadsheetColorIndex="9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</xdr:row>
      <xdr:rowOff>47625</xdr:rowOff>
    </xdr:from>
    <xdr:to>
      <xdr:col>0</xdr:col>
      <xdr:colOff>1916741</xdr:colOff>
      <xdr:row>1</xdr:row>
      <xdr:rowOff>2567625</xdr:rowOff>
    </xdr:to>
    <xdr:pic>
      <xdr:nvPicPr>
        <xdr:cNvPr id="2" name="Imagem 1" descr="Mod 0001 bandeira do brasil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" y="27432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111900</xdr:colOff>
      <xdr:row>2</xdr:row>
      <xdr:rowOff>92850</xdr:rowOff>
    </xdr:from>
    <xdr:to>
      <xdr:col>0</xdr:col>
      <xdr:colOff>1914341</xdr:colOff>
      <xdr:row>2</xdr:row>
      <xdr:rowOff>2612850</xdr:rowOff>
    </xdr:to>
    <xdr:pic>
      <xdr:nvPicPr>
        <xdr:cNvPr id="3" name="Imagem 2" descr="Mod 0002 Aves Brasil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900" y="54840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90450</xdr:colOff>
      <xdr:row>3</xdr:row>
      <xdr:rowOff>99975</xdr:rowOff>
    </xdr:from>
    <xdr:to>
      <xdr:col>0</xdr:col>
      <xdr:colOff>1892891</xdr:colOff>
      <xdr:row>3</xdr:row>
      <xdr:rowOff>2619975</xdr:rowOff>
    </xdr:to>
    <xdr:pic>
      <xdr:nvPicPr>
        <xdr:cNvPr id="4" name="Imagem 3" descr="Mod 0003 Chinelinhos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0450" y="81867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88050</xdr:colOff>
      <xdr:row>4</xdr:row>
      <xdr:rowOff>69000</xdr:rowOff>
    </xdr:from>
    <xdr:to>
      <xdr:col>0</xdr:col>
      <xdr:colOff>1890491</xdr:colOff>
      <xdr:row>4</xdr:row>
      <xdr:rowOff>2589000</xdr:rowOff>
    </xdr:to>
    <xdr:pic>
      <xdr:nvPicPr>
        <xdr:cNvPr id="5" name="Imagem 4" descr="Mod 0004 Pintura Brasil.jp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050" y="108513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76125</xdr:colOff>
      <xdr:row>5</xdr:row>
      <xdr:rowOff>104700</xdr:rowOff>
    </xdr:from>
    <xdr:to>
      <xdr:col>0</xdr:col>
      <xdr:colOff>1878566</xdr:colOff>
      <xdr:row>5</xdr:row>
      <xdr:rowOff>2624700</xdr:rowOff>
    </xdr:to>
    <xdr:pic>
      <xdr:nvPicPr>
        <xdr:cNvPr id="6" name="Imagem 5" descr="Mod 0005 Bandeira Cubo.jpg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6125" y="135825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130875</xdr:colOff>
      <xdr:row>6</xdr:row>
      <xdr:rowOff>92775</xdr:rowOff>
    </xdr:from>
    <xdr:to>
      <xdr:col>0</xdr:col>
      <xdr:colOff>1933316</xdr:colOff>
      <xdr:row>6</xdr:row>
      <xdr:rowOff>2612775</xdr:rowOff>
    </xdr:to>
    <xdr:pic>
      <xdr:nvPicPr>
        <xdr:cNvPr id="7" name="Imagem 6" descr="Mod 0006 bandeira da Inglaterra.jpg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0875" y="162662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71325</xdr:colOff>
      <xdr:row>7</xdr:row>
      <xdr:rowOff>80850</xdr:rowOff>
    </xdr:from>
    <xdr:to>
      <xdr:col>0</xdr:col>
      <xdr:colOff>1873766</xdr:colOff>
      <xdr:row>7</xdr:row>
      <xdr:rowOff>2600850</xdr:rowOff>
    </xdr:to>
    <xdr:pic>
      <xdr:nvPicPr>
        <xdr:cNvPr id="8" name="Imagem 7" descr="Mod 0011 caveirinha black preto.jpg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1325" y="189498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145125</xdr:colOff>
      <xdr:row>8</xdr:row>
      <xdr:rowOff>116550</xdr:rowOff>
    </xdr:from>
    <xdr:to>
      <xdr:col>0</xdr:col>
      <xdr:colOff>1947566</xdr:colOff>
      <xdr:row>8</xdr:row>
      <xdr:rowOff>2636550</xdr:rowOff>
    </xdr:to>
    <xdr:pic>
      <xdr:nvPicPr>
        <xdr:cNvPr id="9" name="Imagem 8" descr="Mod 0012 caveirinha black lilás.jpg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5125" y="216811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133200</xdr:colOff>
      <xdr:row>9</xdr:row>
      <xdr:rowOff>123675</xdr:rowOff>
    </xdr:from>
    <xdr:to>
      <xdr:col>0</xdr:col>
      <xdr:colOff>1935641</xdr:colOff>
      <xdr:row>9</xdr:row>
      <xdr:rowOff>2643675</xdr:rowOff>
    </xdr:to>
    <xdr:pic>
      <xdr:nvPicPr>
        <xdr:cNvPr id="10" name="Imagem 9" descr="mod 0013 caveirinha black rosa choque.jpg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3200" y="243838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11</xdr:row>
      <xdr:rowOff>66675</xdr:rowOff>
    </xdr:from>
    <xdr:to>
      <xdr:col>0</xdr:col>
      <xdr:colOff>1907216</xdr:colOff>
      <xdr:row>11</xdr:row>
      <xdr:rowOff>2586675</xdr:rowOff>
    </xdr:to>
    <xdr:pic>
      <xdr:nvPicPr>
        <xdr:cNvPr id="22" name="Imagem 21" descr="Mod 0015 caveirinha black rosa pink.jpg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4775" y="324135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73800</xdr:colOff>
      <xdr:row>12</xdr:row>
      <xdr:rowOff>64275</xdr:rowOff>
    </xdr:from>
    <xdr:to>
      <xdr:col>0</xdr:col>
      <xdr:colOff>1876241</xdr:colOff>
      <xdr:row>12</xdr:row>
      <xdr:rowOff>2584275</xdr:rowOff>
    </xdr:to>
    <xdr:pic>
      <xdr:nvPicPr>
        <xdr:cNvPr id="23" name="Imagem 22" descr="Mod 0016 Poá vermelho.jpg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3800" y="351067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138075</xdr:colOff>
      <xdr:row>10</xdr:row>
      <xdr:rowOff>76200</xdr:rowOff>
    </xdr:from>
    <xdr:to>
      <xdr:col>0</xdr:col>
      <xdr:colOff>1940516</xdr:colOff>
      <xdr:row>10</xdr:row>
      <xdr:rowOff>2596200</xdr:rowOff>
    </xdr:to>
    <xdr:pic>
      <xdr:nvPicPr>
        <xdr:cNvPr id="24" name="Imagem 23" descr="Mod 0017 Poá Lilás.jpg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8075" y="270319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126150</xdr:colOff>
      <xdr:row>13</xdr:row>
      <xdr:rowOff>40425</xdr:rowOff>
    </xdr:from>
    <xdr:to>
      <xdr:col>0</xdr:col>
      <xdr:colOff>1928591</xdr:colOff>
      <xdr:row>13</xdr:row>
      <xdr:rowOff>2560425</xdr:rowOff>
    </xdr:to>
    <xdr:pic>
      <xdr:nvPicPr>
        <xdr:cNvPr id="25" name="Imagem 24" descr="Mod 0018 Poá Rosa e Marrom.jpg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6150" y="377784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123750</xdr:colOff>
      <xdr:row>14</xdr:row>
      <xdr:rowOff>95175</xdr:rowOff>
    </xdr:from>
    <xdr:to>
      <xdr:col>0</xdr:col>
      <xdr:colOff>1926191</xdr:colOff>
      <xdr:row>14</xdr:row>
      <xdr:rowOff>2615175</xdr:rowOff>
    </xdr:to>
    <xdr:pic>
      <xdr:nvPicPr>
        <xdr:cNvPr id="26" name="Imagem 25" descr="Mod 0020 caveirinha fofa branca.jpg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23750" y="405288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83250</xdr:colOff>
      <xdr:row>15</xdr:row>
      <xdr:rowOff>111825</xdr:rowOff>
    </xdr:from>
    <xdr:to>
      <xdr:col>0</xdr:col>
      <xdr:colOff>1885691</xdr:colOff>
      <xdr:row>15</xdr:row>
      <xdr:rowOff>2631825</xdr:rowOff>
    </xdr:to>
    <xdr:pic>
      <xdr:nvPicPr>
        <xdr:cNvPr id="27" name="Imagem 26" descr="Mod 0021 caveirinha fofa preto cópia.jpg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3250" y="432410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99900</xdr:colOff>
      <xdr:row>16</xdr:row>
      <xdr:rowOff>118950</xdr:rowOff>
    </xdr:from>
    <xdr:to>
      <xdr:col>0</xdr:col>
      <xdr:colOff>1902341</xdr:colOff>
      <xdr:row>16</xdr:row>
      <xdr:rowOff>2638950</xdr:rowOff>
    </xdr:to>
    <xdr:pic>
      <xdr:nvPicPr>
        <xdr:cNvPr id="28" name="Imagem 27" descr="Mod 0022 caveirinha fofa lilás cópia.jpg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9900" y="459437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107025</xdr:colOff>
      <xdr:row>17</xdr:row>
      <xdr:rowOff>97500</xdr:rowOff>
    </xdr:from>
    <xdr:to>
      <xdr:col>0</xdr:col>
      <xdr:colOff>1909466</xdr:colOff>
      <xdr:row>17</xdr:row>
      <xdr:rowOff>2617500</xdr:rowOff>
    </xdr:to>
    <xdr:pic>
      <xdr:nvPicPr>
        <xdr:cNvPr id="29" name="Imagem 28" descr="Mod 0023 caveirinha fofa rosa choque cópia.jpg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07025" y="486178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114150</xdr:colOff>
      <xdr:row>18</xdr:row>
      <xdr:rowOff>76050</xdr:rowOff>
    </xdr:from>
    <xdr:to>
      <xdr:col>0</xdr:col>
      <xdr:colOff>1916591</xdr:colOff>
      <xdr:row>18</xdr:row>
      <xdr:rowOff>2596050</xdr:rowOff>
    </xdr:to>
    <xdr:pic>
      <xdr:nvPicPr>
        <xdr:cNvPr id="30" name="Imagem 29" descr="Mod 0024 caveirinha fofa rosa claro.jpg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14150" y="512919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140325</xdr:colOff>
      <xdr:row>19</xdr:row>
      <xdr:rowOff>73650</xdr:rowOff>
    </xdr:from>
    <xdr:to>
      <xdr:col>0</xdr:col>
      <xdr:colOff>1942766</xdr:colOff>
      <xdr:row>19</xdr:row>
      <xdr:rowOff>2593650</xdr:rowOff>
    </xdr:to>
    <xdr:pic>
      <xdr:nvPicPr>
        <xdr:cNvPr id="31" name="Imagem 30" descr="Mod 0025 caveirinha fofa rosa pink.jpg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40325" y="539851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20</xdr:row>
      <xdr:rowOff>114300</xdr:rowOff>
    </xdr:from>
    <xdr:to>
      <xdr:col>0</xdr:col>
      <xdr:colOff>1916741</xdr:colOff>
      <xdr:row>20</xdr:row>
      <xdr:rowOff>2634300</xdr:rowOff>
    </xdr:to>
    <xdr:pic>
      <xdr:nvPicPr>
        <xdr:cNvPr id="32" name="Imagem 31" descr="Mod 0026 Poá Preto.jpg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14300" y="567213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130950</xdr:colOff>
      <xdr:row>21</xdr:row>
      <xdr:rowOff>73800</xdr:rowOff>
    </xdr:from>
    <xdr:to>
      <xdr:col>0</xdr:col>
      <xdr:colOff>1933391</xdr:colOff>
      <xdr:row>21</xdr:row>
      <xdr:rowOff>2593800</xdr:rowOff>
    </xdr:to>
    <xdr:pic>
      <xdr:nvPicPr>
        <xdr:cNvPr id="33" name="Imagem 32" descr="Mod 0027 Poá Rosa bebe.jpg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0950" y="593764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128550</xdr:colOff>
      <xdr:row>22</xdr:row>
      <xdr:rowOff>99975</xdr:rowOff>
    </xdr:from>
    <xdr:to>
      <xdr:col>0</xdr:col>
      <xdr:colOff>1930991</xdr:colOff>
      <xdr:row>22</xdr:row>
      <xdr:rowOff>2619975</xdr:rowOff>
    </xdr:to>
    <xdr:pic>
      <xdr:nvPicPr>
        <xdr:cNvPr id="34" name="Imagem 33" descr="Mod 0028 Poá Amarelo.jpg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28550" y="620982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135675</xdr:colOff>
      <xdr:row>23</xdr:row>
      <xdr:rowOff>78525</xdr:rowOff>
    </xdr:from>
    <xdr:to>
      <xdr:col>0</xdr:col>
      <xdr:colOff>1912489</xdr:colOff>
      <xdr:row>23</xdr:row>
      <xdr:rowOff>2598525</xdr:rowOff>
    </xdr:to>
    <xdr:pic>
      <xdr:nvPicPr>
        <xdr:cNvPr id="35" name="Imagem 34" descr="Mod 0032 caveirinha lilás.jpg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5675" y="64772325"/>
          <a:ext cx="1776814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133275</xdr:colOff>
      <xdr:row>24</xdr:row>
      <xdr:rowOff>66600</xdr:rowOff>
    </xdr:from>
    <xdr:to>
      <xdr:col>0</xdr:col>
      <xdr:colOff>1910089</xdr:colOff>
      <xdr:row>24</xdr:row>
      <xdr:rowOff>2586600</xdr:rowOff>
    </xdr:to>
    <xdr:pic>
      <xdr:nvPicPr>
        <xdr:cNvPr id="36" name="Imagem 35" descr="Mod 0033 caveirinha rosa choque.jpg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3275" y="67455975"/>
          <a:ext cx="1776814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111825</xdr:colOff>
      <xdr:row>25</xdr:row>
      <xdr:rowOff>102300</xdr:rowOff>
    </xdr:from>
    <xdr:to>
      <xdr:col>0</xdr:col>
      <xdr:colOff>1888639</xdr:colOff>
      <xdr:row>25</xdr:row>
      <xdr:rowOff>2622300</xdr:rowOff>
    </xdr:to>
    <xdr:pic>
      <xdr:nvPicPr>
        <xdr:cNvPr id="37" name="Imagem 36" descr="Mod 0034 caveirinha rosa claro.jpg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11825" y="70187250"/>
          <a:ext cx="1776814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147525</xdr:colOff>
      <xdr:row>26</xdr:row>
      <xdr:rowOff>90375</xdr:rowOff>
    </xdr:from>
    <xdr:to>
      <xdr:col>0</xdr:col>
      <xdr:colOff>1924339</xdr:colOff>
      <xdr:row>26</xdr:row>
      <xdr:rowOff>2610375</xdr:rowOff>
    </xdr:to>
    <xdr:pic>
      <xdr:nvPicPr>
        <xdr:cNvPr id="38" name="Imagem 37" descr="Mod 0035 caveirinha rosa pink.jpg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47525" y="72870900"/>
          <a:ext cx="1776814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126075</xdr:colOff>
      <xdr:row>27</xdr:row>
      <xdr:rowOff>59400</xdr:rowOff>
    </xdr:from>
    <xdr:to>
      <xdr:col>0</xdr:col>
      <xdr:colOff>1928516</xdr:colOff>
      <xdr:row>27</xdr:row>
      <xdr:rowOff>2579400</xdr:rowOff>
    </xdr:to>
    <xdr:pic>
      <xdr:nvPicPr>
        <xdr:cNvPr id="39" name="Imagem 38" descr="Mod 0041 grafite gorila.jpg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26075" y="755355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114150</xdr:colOff>
      <xdr:row>28</xdr:row>
      <xdr:rowOff>66525</xdr:rowOff>
    </xdr:from>
    <xdr:to>
      <xdr:col>0</xdr:col>
      <xdr:colOff>1916591</xdr:colOff>
      <xdr:row>28</xdr:row>
      <xdr:rowOff>2586525</xdr:rowOff>
    </xdr:to>
    <xdr:pic>
      <xdr:nvPicPr>
        <xdr:cNvPr id="40" name="Imagem 39" descr="Mod 0042 grafite parede 2.jpg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14150" y="782382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121275</xdr:colOff>
      <xdr:row>29</xdr:row>
      <xdr:rowOff>92700</xdr:rowOff>
    </xdr:from>
    <xdr:to>
      <xdr:col>0</xdr:col>
      <xdr:colOff>1923716</xdr:colOff>
      <xdr:row>29</xdr:row>
      <xdr:rowOff>2612700</xdr:rowOff>
    </xdr:to>
    <xdr:pic>
      <xdr:nvPicPr>
        <xdr:cNvPr id="41" name="Imagem 40" descr="Mod 0043 grafite sonic.jpg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1275" y="809599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30</xdr:row>
      <xdr:rowOff>104775</xdr:rowOff>
    </xdr:from>
    <xdr:to>
      <xdr:col>0</xdr:col>
      <xdr:colOff>1916741</xdr:colOff>
      <xdr:row>30</xdr:row>
      <xdr:rowOff>2624775</xdr:rowOff>
    </xdr:to>
    <xdr:pic>
      <xdr:nvPicPr>
        <xdr:cNvPr id="42" name="Imagem 41" descr="Mod 0044 Grafite tijolo.jpg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14300" y="836676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111900</xdr:colOff>
      <xdr:row>31</xdr:row>
      <xdr:rowOff>92850</xdr:rowOff>
    </xdr:from>
    <xdr:to>
      <xdr:col>0</xdr:col>
      <xdr:colOff>1914341</xdr:colOff>
      <xdr:row>31</xdr:row>
      <xdr:rowOff>2612850</xdr:rowOff>
    </xdr:to>
    <xdr:pic>
      <xdr:nvPicPr>
        <xdr:cNvPr id="43" name="Imagem 42" descr="Mod 0050 Garfield.jpg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11900" y="863512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99975</xdr:colOff>
      <xdr:row>32</xdr:row>
      <xdr:rowOff>119025</xdr:rowOff>
    </xdr:from>
    <xdr:to>
      <xdr:col>0</xdr:col>
      <xdr:colOff>1902416</xdr:colOff>
      <xdr:row>32</xdr:row>
      <xdr:rowOff>2639025</xdr:rowOff>
    </xdr:to>
    <xdr:pic>
      <xdr:nvPicPr>
        <xdr:cNvPr id="44" name="Imagem 43" descr="Mod 0051 Marvel.jpg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9975" y="890730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135675</xdr:colOff>
      <xdr:row>33</xdr:row>
      <xdr:rowOff>107100</xdr:rowOff>
    </xdr:from>
    <xdr:to>
      <xdr:col>0</xdr:col>
      <xdr:colOff>1938116</xdr:colOff>
      <xdr:row>33</xdr:row>
      <xdr:rowOff>2627100</xdr:rowOff>
    </xdr:to>
    <xdr:pic>
      <xdr:nvPicPr>
        <xdr:cNvPr id="45" name="Imagem 44" descr="Mod 0052 Marvel comics.jpg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35675" y="917566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114225</xdr:colOff>
      <xdr:row>34</xdr:row>
      <xdr:rowOff>76125</xdr:rowOff>
    </xdr:from>
    <xdr:to>
      <xdr:col>0</xdr:col>
      <xdr:colOff>1916666</xdr:colOff>
      <xdr:row>34</xdr:row>
      <xdr:rowOff>2596125</xdr:rowOff>
    </xdr:to>
    <xdr:pic>
      <xdr:nvPicPr>
        <xdr:cNvPr id="46" name="Imagem 45" descr="Mod 0060 memes.jpg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14225" y="944212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130875</xdr:colOff>
      <xdr:row>35</xdr:row>
      <xdr:rowOff>102300</xdr:rowOff>
    </xdr:from>
    <xdr:to>
      <xdr:col>0</xdr:col>
      <xdr:colOff>1933316</xdr:colOff>
      <xdr:row>35</xdr:row>
      <xdr:rowOff>2622300</xdr:rowOff>
    </xdr:to>
    <xdr:pic>
      <xdr:nvPicPr>
        <xdr:cNvPr id="47" name="Imagem 46" descr="Mod 0061 memes coloridos 2.jpg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0875" y="971430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99900</xdr:colOff>
      <xdr:row>36</xdr:row>
      <xdr:rowOff>118950</xdr:rowOff>
    </xdr:from>
    <xdr:to>
      <xdr:col>0</xdr:col>
      <xdr:colOff>1902341</xdr:colOff>
      <xdr:row>36</xdr:row>
      <xdr:rowOff>2638950</xdr:rowOff>
    </xdr:to>
    <xdr:pic>
      <xdr:nvPicPr>
        <xdr:cNvPr id="48" name="Imagem 47" descr="Mod 0064 Onde está Wally.jpg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9900" y="998552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116550</xdr:colOff>
      <xdr:row>37</xdr:row>
      <xdr:rowOff>78450</xdr:rowOff>
    </xdr:from>
    <xdr:to>
      <xdr:col>0</xdr:col>
      <xdr:colOff>1918991</xdr:colOff>
      <xdr:row>37</xdr:row>
      <xdr:rowOff>2598450</xdr:rowOff>
    </xdr:to>
    <xdr:pic>
      <xdr:nvPicPr>
        <xdr:cNvPr id="49" name="Imagem 48" descr="Mod 0065 Onde está simpson 1.jpg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16550" y="1025103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114150</xdr:colOff>
      <xdr:row>38</xdr:row>
      <xdr:rowOff>123675</xdr:rowOff>
    </xdr:from>
    <xdr:to>
      <xdr:col>0</xdr:col>
      <xdr:colOff>1916591</xdr:colOff>
      <xdr:row>38</xdr:row>
      <xdr:rowOff>2643675</xdr:rowOff>
    </xdr:to>
    <xdr:pic>
      <xdr:nvPicPr>
        <xdr:cNvPr id="50" name="Imagem 49" descr="Mod 0101diversão 2.jpg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14150" y="1052511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121275</xdr:colOff>
      <xdr:row>39</xdr:row>
      <xdr:rowOff>73650</xdr:rowOff>
    </xdr:from>
    <xdr:to>
      <xdr:col>0</xdr:col>
      <xdr:colOff>1923716</xdr:colOff>
      <xdr:row>39</xdr:row>
      <xdr:rowOff>2593650</xdr:rowOff>
    </xdr:to>
    <xdr:pic>
      <xdr:nvPicPr>
        <xdr:cNvPr id="51" name="Imagem 50" descr="mod 0102.jpg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21275" y="1078966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40</xdr:row>
      <xdr:rowOff>104775</xdr:rowOff>
    </xdr:from>
    <xdr:to>
      <xdr:col>0</xdr:col>
      <xdr:colOff>1992941</xdr:colOff>
      <xdr:row>40</xdr:row>
      <xdr:rowOff>2624775</xdr:rowOff>
    </xdr:to>
    <xdr:pic>
      <xdr:nvPicPr>
        <xdr:cNvPr id="52" name="Imagem 51" descr="Mod 0103borboletas 2.jpg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90500" y="1106233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111900</xdr:colOff>
      <xdr:row>41</xdr:row>
      <xdr:rowOff>121425</xdr:rowOff>
    </xdr:from>
    <xdr:to>
      <xdr:col>0</xdr:col>
      <xdr:colOff>1914341</xdr:colOff>
      <xdr:row>41</xdr:row>
      <xdr:rowOff>2641425</xdr:rowOff>
    </xdr:to>
    <xdr:pic>
      <xdr:nvPicPr>
        <xdr:cNvPr id="53" name="Imagem 52" descr="Mod 0104 borboletas.jpg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11900" y="1133355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166650</xdr:colOff>
      <xdr:row>42</xdr:row>
      <xdr:rowOff>71400</xdr:rowOff>
    </xdr:from>
    <xdr:to>
      <xdr:col>0</xdr:col>
      <xdr:colOff>1969091</xdr:colOff>
      <xdr:row>42</xdr:row>
      <xdr:rowOff>2591400</xdr:rowOff>
    </xdr:to>
    <xdr:pic>
      <xdr:nvPicPr>
        <xdr:cNvPr id="54" name="Imagem 53" descr="Mod 0105 Borboletas1.jpg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66650" y="1159811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126150</xdr:colOff>
      <xdr:row>43</xdr:row>
      <xdr:rowOff>107100</xdr:rowOff>
    </xdr:from>
    <xdr:to>
      <xdr:col>0</xdr:col>
      <xdr:colOff>1928591</xdr:colOff>
      <xdr:row>43</xdr:row>
      <xdr:rowOff>2627100</xdr:rowOff>
    </xdr:to>
    <xdr:pic>
      <xdr:nvPicPr>
        <xdr:cNvPr id="55" name="Imagem 54" descr="Mod 0106 Borboletas2.jpg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26150" y="1187124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133275</xdr:colOff>
      <xdr:row>44</xdr:row>
      <xdr:rowOff>76125</xdr:rowOff>
    </xdr:from>
    <xdr:to>
      <xdr:col>0</xdr:col>
      <xdr:colOff>1935716</xdr:colOff>
      <xdr:row>44</xdr:row>
      <xdr:rowOff>2596125</xdr:rowOff>
    </xdr:to>
    <xdr:pic>
      <xdr:nvPicPr>
        <xdr:cNvPr id="56" name="Imagem 55" descr="Mod 0501 Lugares Dubai.jpg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33275" y="1213770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111825</xdr:colOff>
      <xdr:row>45</xdr:row>
      <xdr:rowOff>111825</xdr:rowOff>
    </xdr:from>
    <xdr:to>
      <xdr:col>0</xdr:col>
      <xdr:colOff>1914266</xdr:colOff>
      <xdr:row>45</xdr:row>
      <xdr:rowOff>2631825</xdr:rowOff>
    </xdr:to>
    <xdr:pic>
      <xdr:nvPicPr>
        <xdr:cNvPr id="57" name="Imagem 56" descr="Mod 0601 Camuflagem Verde.jpg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11825" y="1241082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128475</xdr:colOff>
      <xdr:row>46</xdr:row>
      <xdr:rowOff>90375</xdr:rowOff>
    </xdr:from>
    <xdr:to>
      <xdr:col>0</xdr:col>
      <xdr:colOff>1930916</xdr:colOff>
      <xdr:row>46</xdr:row>
      <xdr:rowOff>2610375</xdr:rowOff>
    </xdr:to>
    <xdr:pic>
      <xdr:nvPicPr>
        <xdr:cNvPr id="58" name="Imagem 57" descr="Mod 0602 Camuflagem cinza.jpg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28475" y="1267824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145125</xdr:colOff>
      <xdr:row>47</xdr:row>
      <xdr:rowOff>59400</xdr:rowOff>
    </xdr:from>
    <xdr:to>
      <xdr:col>0</xdr:col>
      <xdr:colOff>1947566</xdr:colOff>
      <xdr:row>47</xdr:row>
      <xdr:rowOff>2579400</xdr:rowOff>
    </xdr:to>
    <xdr:pic>
      <xdr:nvPicPr>
        <xdr:cNvPr id="59" name="Imagem 58" descr="Mod 0603 Camuflagem Marrom.jpg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45125" y="1294470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152250</xdr:colOff>
      <xdr:row>48</xdr:row>
      <xdr:rowOff>66525</xdr:rowOff>
    </xdr:from>
    <xdr:to>
      <xdr:col>0</xdr:col>
      <xdr:colOff>1954691</xdr:colOff>
      <xdr:row>48</xdr:row>
      <xdr:rowOff>2586525</xdr:rowOff>
    </xdr:to>
    <xdr:pic>
      <xdr:nvPicPr>
        <xdr:cNvPr id="60" name="Imagem 59" descr="Mod 1001 2.jpg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52250" y="1321497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102225</xdr:colOff>
      <xdr:row>49</xdr:row>
      <xdr:rowOff>121275</xdr:rowOff>
    </xdr:from>
    <xdr:to>
      <xdr:col>0</xdr:col>
      <xdr:colOff>1904666</xdr:colOff>
      <xdr:row>49</xdr:row>
      <xdr:rowOff>2641275</xdr:rowOff>
    </xdr:to>
    <xdr:pic>
      <xdr:nvPicPr>
        <xdr:cNvPr id="61" name="Imagem 60" descr="Mod 1002 floral 2.jpg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02225" y="1349000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50</xdr:row>
      <xdr:rowOff>95250</xdr:rowOff>
    </xdr:from>
    <xdr:to>
      <xdr:col>0</xdr:col>
      <xdr:colOff>1945316</xdr:colOff>
      <xdr:row>50</xdr:row>
      <xdr:rowOff>2615250</xdr:rowOff>
    </xdr:to>
    <xdr:pic>
      <xdr:nvPicPr>
        <xdr:cNvPr id="62" name="Imagem 61" descr="Mod 1003 floral persa 2.jpg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42875" y="1375695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140475</xdr:colOff>
      <xdr:row>51</xdr:row>
      <xdr:rowOff>83325</xdr:rowOff>
    </xdr:from>
    <xdr:to>
      <xdr:col>0</xdr:col>
      <xdr:colOff>1942916</xdr:colOff>
      <xdr:row>51</xdr:row>
      <xdr:rowOff>2603325</xdr:rowOff>
    </xdr:to>
    <xdr:pic>
      <xdr:nvPicPr>
        <xdr:cNvPr id="63" name="Imagem 62" descr="Mod 1004 floral 3 2.jpg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40475" y="1402532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109500</xdr:colOff>
      <xdr:row>52</xdr:row>
      <xdr:rowOff>109500</xdr:rowOff>
    </xdr:from>
    <xdr:to>
      <xdr:col>0</xdr:col>
      <xdr:colOff>1911941</xdr:colOff>
      <xdr:row>52</xdr:row>
      <xdr:rowOff>2629500</xdr:rowOff>
    </xdr:to>
    <xdr:pic>
      <xdr:nvPicPr>
        <xdr:cNvPr id="64" name="Imagem 63" descr="Mod 1005 floral4 2.jpg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09500" y="1429749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154725</xdr:colOff>
      <xdr:row>53</xdr:row>
      <xdr:rowOff>116625</xdr:rowOff>
    </xdr:from>
    <xdr:to>
      <xdr:col>0</xdr:col>
      <xdr:colOff>1957166</xdr:colOff>
      <xdr:row>53</xdr:row>
      <xdr:rowOff>2636625</xdr:rowOff>
    </xdr:to>
    <xdr:pic>
      <xdr:nvPicPr>
        <xdr:cNvPr id="65" name="Imagem 64" descr="Mod 1006 floral tribal coração 2.jpg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54725" y="1456776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123750</xdr:colOff>
      <xdr:row>54</xdr:row>
      <xdr:rowOff>104700</xdr:rowOff>
    </xdr:from>
    <xdr:to>
      <xdr:col>0</xdr:col>
      <xdr:colOff>1926191</xdr:colOff>
      <xdr:row>54</xdr:row>
      <xdr:rowOff>2624700</xdr:rowOff>
    </xdr:to>
    <xdr:pic>
      <xdr:nvPicPr>
        <xdr:cNvPr id="66" name="Imagem 65" descr="Mod 1007 floral tribal 2.jpg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23750" y="1483613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121350</xdr:colOff>
      <xdr:row>55</xdr:row>
      <xdr:rowOff>83250</xdr:rowOff>
    </xdr:from>
    <xdr:to>
      <xdr:col>0</xdr:col>
      <xdr:colOff>1923791</xdr:colOff>
      <xdr:row>55</xdr:row>
      <xdr:rowOff>2603250</xdr:rowOff>
    </xdr:to>
    <xdr:pic>
      <xdr:nvPicPr>
        <xdr:cNvPr id="67" name="Imagem 66" descr="Mod 1008 floral pétalas 2.jpg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21350" y="1510354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166575</xdr:colOff>
      <xdr:row>56</xdr:row>
      <xdr:rowOff>71325</xdr:rowOff>
    </xdr:from>
    <xdr:to>
      <xdr:col>0</xdr:col>
      <xdr:colOff>1969016</xdr:colOff>
      <xdr:row>56</xdr:row>
      <xdr:rowOff>2591325</xdr:rowOff>
    </xdr:to>
    <xdr:pic>
      <xdr:nvPicPr>
        <xdr:cNvPr id="68" name="Imagem 67" descr="Mod 1009 Flores.jpg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66575" y="1537191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154650</xdr:colOff>
      <xdr:row>57</xdr:row>
      <xdr:rowOff>97500</xdr:rowOff>
    </xdr:from>
    <xdr:to>
      <xdr:col>0</xdr:col>
      <xdr:colOff>1957091</xdr:colOff>
      <xdr:row>57</xdr:row>
      <xdr:rowOff>2617500</xdr:rowOff>
    </xdr:to>
    <xdr:pic>
      <xdr:nvPicPr>
        <xdr:cNvPr id="69" name="Imagem 68" descr="Mod 1010 estrela floral 2.jpg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54650" y="1564408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114150</xdr:colOff>
      <xdr:row>58</xdr:row>
      <xdr:rowOff>95100</xdr:rowOff>
    </xdr:from>
    <xdr:to>
      <xdr:col>0</xdr:col>
      <xdr:colOff>1916591</xdr:colOff>
      <xdr:row>58</xdr:row>
      <xdr:rowOff>2615100</xdr:rowOff>
    </xdr:to>
    <xdr:pic>
      <xdr:nvPicPr>
        <xdr:cNvPr id="70" name="Imagem 69" descr="Mod 1011 estrelinha 2.jpg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14150" y="1591340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102225</xdr:colOff>
      <xdr:row>59</xdr:row>
      <xdr:rowOff>83175</xdr:rowOff>
    </xdr:from>
    <xdr:to>
      <xdr:col>0</xdr:col>
      <xdr:colOff>1904666</xdr:colOff>
      <xdr:row>59</xdr:row>
      <xdr:rowOff>2603175</xdr:rowOff>
    </xdr:to>
    <xdr:pic>
      <xdr:nvPicPr>
        <xdr:cNvPr id="71" name="Imagem 70" descr="Mod 1013 Agua Viva.jpg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02225" y="1645132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60</xdr:row>
      <xdr:rowOff>85725</xdr:rowOff>
    </xdr:from>
    <xdr:to>
      <xdr:col>0</xdr:col>
      <xdr:colOff>1878641</xdr:colOff>
      <xdr:row>60</xdr:row>
      <xdr:rowOff>2605725</xdr:rowOff>
    </xdr:to>
    <xdr:pic>
      <xdr:nvPicPr>
        <xdr:cNvPr id="72" name="Imagem 71" descr="Mod 1050 pele de leopardo 2.jpg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76200" y="1672113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92850</xdr:colOff>
      <xdr:row>61</xdr:row>
      <xdr:rowOff>73800</xdr:rowOff>
    </xdr:from>
    <xdr:to>
      <xdr:col>0</xdr:col>
      <xdr:colOff>1895291</xdr:colOff>
      <xdr:row>61</xdr:row>
      <xdr:rowOff>2593800</xdr:rowOff>
    </xdr:to>
    <xdr:pic>
      <xdr:nvPicPr>
        <xdr:cNvPr id="73" name="Imagem 72" descr="Mod 1051 pele de Cheetah 2.jpg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92850" y="1698950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128550</xdr:colOff>
      <xdr:row>62</xdr:row>
      <xdr:rowOff>128550</xdr:rowOff>
    </xdr:from>
    <xdr:to>
      <xdr:col>0</xdr:col>
      <xdr:colOff>1930991</xdr:colOff>
      <xdr:row>62</xdr:row>
      <xdr:rowOff>2648550</xdr:rowOff>
    </xdr:to>
    <xdr:pic>
      <xdr:nvPicPr>
        <xdr:cNvPr id="74" name="Imagem 73" descr="Mod 1052 pele de tigre 2.jpg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28550" y="1726453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145200</xdr:colOff>
      <xdr:row>63</xdr:row>
      <xdr:rowOff>107100</xdr:rowOff>
    </xdr:from>
    <xdr:to>
      <xdr:col>0</xdr:col>
      <xdr:colOff>1947641</xdr:colOff>
      <xdr:row>63</xdr:row>
      <xdr:rowOff>2627100</xdr:rowOff>
    </xdr:to>
    <xdr:pic>
      <xdr:nvPicPr>
        <xdr:cNvPr id="75" name="Imagem 74" descr="Mod 1053 pele de zebra 2.jpg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45200" y="1753194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133275</xdr:colOff>
      <xdr:row>64</xdr:row>
      <xdr:rowOff>104700</xdr:rowOff>
    </xdr:from>
    <xdr:to>
      <xdr:col>0</xdr:col>
      <xdr:colOff>1935716</xdr:colOff>
      <xdr:row>64</xdr:row>
      <xdr:rowOff>2624700</xdr:rowOff>
    </xdr:to>
    <xdr:pic>
      <xdr:nvPicPr>
        <xdr:cNvPr id="76" name="Imagem 75" descr="Mod 1054 pena de pavão 2.jpg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33275" y="1780126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140400</xdr:colOff>
      <xdr:row>65</xdr:row>
      <xdr:rowOff>121350</xdr:rowOff>
    </xdr:from>
    <xdr:to>
      <xdr:col>0</xdr:col>
      <xdr:colOff>1942841</xdr:colOff>
      <xdr:row>65</xdr:row>
      <xdr:rowOff>2641350</xdr:rowOff>
    </xdr:to>
    <xdr:pic>
      <xdr:nvPicPr>
        <xdr:cNvPr id="77" name="Imagem 76" descr="Mod 1055 pele de girafa 2.jpg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40400" y="1807248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138000</xdr:colOff>
      <xdr:row>66</xdr:row>
      <xdr:rowOff>71325</xdr:rowOff>
    </xdr:from>
    <xdr:to>
      <xdr:col>0</xdr:col>
      <xdr:colOff>1940441</xdr:colOff>
      <xdr:row>66</xdr:row>
      <xdr:rowOff>2591325</xdr:rowOff>
    </xdr:to>
    <xdr:pic>
      <xdr:nvPicPr>
        <xdr:cNvPr id="78" name="Imagem 77" descr="Mod 1056 pele de crocodilo 2.jpg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38000" y="1833704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145125</xdr:colOff>
      <xdr:row>67</xdr:row>
      <xdr:rowOff>116550</xdr:rowOff>
    </xdr:from>
    <xdr:to>
      <xdr:col>0</xdr:col>
      <xdr:colOff>1947566</xdr:colOff>
      <xdr:row>67</xdr:row>
      <xdr:rowOff>2636550</xdr:rowOff>
    </xdr:to>
    <xdr:pic>
      <xdr:nvPicPr>
        <xdr:cNvPr id="79" name="Imagem 78" descr="Mod 1057 pele de jacaré 2.jpg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45125" y="1861112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123675</xdr:colOff>
      <xdr:row>68</xdr:row>
      <xdr:rowOff>114150</xdr:rowOff>
    </xdr:from>
    <xdr:to>
      <xdr:col>0</xdr:col>
      <xdr:colOff>1926116</xdr:colOff>
      <xdr:row>68</xdr:row>
      <xdr:rowOff>2634150</xdr:rowOff>
    </xdr:to>
    <xdr:pic>
      <xdr:nvPicPr>
        <xdr:cNvPr id="80" name="Imagem 79" descr="Mod 1060 romana 2.jpg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23675" y="1888044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111750</xdr:colOff>
      <xdr:row>69</xdr:row>
      <xdr:rowOff>64125</xdr:rowOff>
    </xdr:from>
    <xdr:to>
      <xdr:col>0</xdr:col>
      <xdr:colOff>1914191</xdr:colOff>
      <xdr:row>69</xdr:row>
      <xdr:rowOff>2584125</xdr:rowOff>
    </xdr:to>
    <xdr:pic>
      <xdr:nvPicPr>
        <xdr:cNvPr id="81" name="Imagem 80" descr="Mod 1100 coração preto.jpg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11750" y="1914499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70</xdr:row>
      <xdr:rowOff>85725</xdr:rowOff>
    </xdr:from>
    <xdr:to>
      <xdr:col>0</xdr:col>
      <xdr:colOff>1907216</xdr:colOff>
      <xdr:row>70</xdr:row>
      <xdr:rowOff>2605725</xdr:rowOff>
    </xdr:to>
    <xdr:pic>
      <xdr:nvPicPr>
        <xdr:cNvPr id="82" name="Imagem 81" descr="Mod 1101 coração branco.jpg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04775" y="1941671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111900</xdr:colOff>
      <xdr:row>71</xdr:row>
      <xdr:rowOff>111900</xdr:rowOff>
    </xdr:from>
    <xdr:to>
      <xdr:col>0</xdr:col>
      <xdr:colOff>1914341</xdr:colOff>
      <xdr:row>71</xdr:row>
      <xdr:rowOff>2631900</xdr:rowOff>
    </xdr:to>
    <xdr:pic>
      <xdr:nvPicPr>
        <xdr:cNvPr id="83" name="Imagem 82" descr="Mod 1102 coração rosa.jpg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11900" y="1968888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147600</xdr:colOff>
      <xdr:row>72</xdr:row>
      <xdr:rowOff>109500</xdr:rowOff>
    </xdr:from>
    <xdr:to>
      <xdr:col>0</xdr:col>
      <xdr:colOff>1950041</xdr:colOff>
      <xdr:row>72</xdr:row>
      <xdr:rowOff>2629500</xdr:rowOff>
    </xdr:to>
    <xdr:pic>
      <xdr:nvPicPr>
        <xdr:cNvPr id="84" name="Imagem 83" descr="Mod 1110 Angrybirds branco.jpg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47600" y="1995820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135675</xdr:colOff>
      <xdr:row>73</xdr:row>
      <xdr:rowOff>107100</xdr:rowOff>
    </xdr:from>
    <xdr:to>
      <xdr:col>0</xdr:col>
      <xdr:colOff>1938116</xdr:colOff>
      <xdr:row>73</xdr:row>
      <xdr:rowOff>2627100</xdr:rowOff>
    </xdr:to>
    <xdr:pic>
      <xdr:nvPicPr>
        <xdr:cNvPr id="85" name="Imagem 84" descr="Mod 1111 Angrybirds rosa choque.jpg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35675" y="2022752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123750</xdr:colOff>
      <xdr:row>74</xdr:row>
      <xdr:rowOff>85650</xdr:rowOff>
    </xdr:from>
    <xdr:to>
      <xdr:col>0</xdr:col>
      <xdr:colOff>1926191</xdr:colOff>
      <xdr:row>74</xdr:row>
      <xdr:rowOff>2605650</xdr:rowOff>
    </xdr:to>
    <xdr:pic>
      <xdr:nvPicPr>
        <xdr:cNvPr id="86" name="Imagem 85" descr="Mod 1112 Angrybirds Lilás.jpg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23750" y="2049493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102300</xdr:colOff>
      <xdr:row>75</xdr:row>
      <xdr:rowOff>121350</xdr:rowOff>
    </xdr:from>
    <xdr:to>
      <xdr:col>0</xdr:col>
      <xdr:colOff>1904741</xdr:colOff>
      <xdr:row>75</xdr:row>
      <xdr:rowOff>2641350</xdr:rowOff>
    </xdr:to>
    <xdr:pic>
      <xdr:nvPicPr>
        <xdr:cNvPr id="87" name="Imagem 86" descr="Mod 1113 Angrybirds Roxo.jpg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02300" y="2076806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118950</xdr:colOff>
      <xdr:row>76</xdr:row>
      <xdr:rowOff>90375</xdr:rowOff>
    </xdr:from>
    <xdr:to>
      <xdr:col>0</xdr:col>
      <xdr:colOff>1921391</xdr:colOff>
      <xdr:row>76</xdr:row>
      <xdr:rowOff>2610375</xdr:rowOff>
    </xdr:to>
    <xdr:pic>
      <xdr:nvPicPr>
        <xdr:cNvPr id="88" name="Imagem 87" descr="Mod 1114 Angrybirds Rosa Bebe.jpg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18950" y="2103452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116550</xdr:colOff>
      <xdr:row>77</xdr:row>
      <xdr:rowOff>68925</xdr:rowOff>
    </xdr:from>
    <xdr:to>
      <xdr:col>0</xdr:col>
      <xdr:colOff>1918991</xdr:colOff>
      <xdr:row>77</xdr:row>
      <xdr:rowOff>2588925</xdr:rowOff>
    </xdr:to>
    <xdr:pic>
      <xdr:nvPicPr>
        <xdr:cNvPr id="89" name="Imagem 88" descr="Mod 1115 Angrybirds Azul Royal.jpg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16550" y="2130193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133200</xdr:colOff>
      <xdr:row>78</xdr:row>
      <xdr:rowOff>85575</xdr:rowOff>
    </xdr:from>
    <xdr:to>
      <xdr:col>0</xdr:col>
      <xdr:colOff>1935641</xdr:colOff>
      <xdr:row>78</xdr:row>
      <xdr:rowOff>2605575</xdr:rowOff>
    </xdr:to>
    <xdr:pic>
      <xdr:nvPicPr>
        <xdr:cNvPr id="90" name="Imagem 89" descr="Mod 1116 Angrybirds Amarelo.jpg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33200" y="2157315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130800</xdr:colOff>
      <xdr:row>79</xdr:row>
      <xdr:rowOff>92700</xdr:rowOff>
    </xdr:from>
    <xdr:to>
      <xdr:col>0</xdr:col>
      <xdr:colOff>1933241</xdr:colOff>
      <xdr:row>79</xdr:row>
      <xdr:rowOff>2612700</xdr:rowOff>
    </xdr:to>
    <xdr:pic>
      <xdr:nvPicPr>
        <xdr:cNvPr id="91" name="Imagem 90" descr="Mod 1117 Angrybirds Vermelho.jpg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30800" y="2184342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80</xdr:row>
      <xdr:rowOff>114300</xdr:rowOff>
    </xdr:from>
    <xdr:to>
      <xdr:col>0</xdr:col>
      <xdr:colOff>1935791</xdr:colOff>
      <xdr:row>80</xdr:row>
      <xdr:rowOff>2634300</xdr:rowOff>
    </xdr:to>
    <xdr:pic>
      <xdr:nvPicPr>
        <xdr:cNvPr id="92" name="Imagem 91" descr="Mod 1120 Cupcakes coloridos.jpg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33350" y="2211514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140475</xdr:colOff>
      <xdr:row>81</xdr:row>
      <xdr:rowOff>92850</xdr:rowOff>
    </xdr:from>
    <xdr:to>
      <xdr:col>0</xdr:col>
      <xdr:colOff>1942916</xdr:colOff>
      <xdr:row>81</xdr:row>
      <xdr:rowOff>2612850</xdr:rowOff>
    </xdr:to>
    <xdr:pic>
      <xdr:nvPicPr>
        <xdr:cNvPr id="93" name="Imagem 92" descr="Mod 1121 Cupcakes Rosa.jpg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40475" y="2238255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109500</xdr:colOff>
      <xdr:row>82</xdr:row>
      <xdr:rowOff>90450</xdr:rowOff>
    </xdr:from>
    <xdr:to>
      <xdr:col>0</xdr:col>
      <xdr:colOff>1911941</xdr:colOff>
      <xdr:row>82</xdr:row>
      <xdr:rowOff>2610450</xdr:rowOff>
    </xdr:to>
    <xdr:pic>
      <xdr:nvPicPr>
        <xdr:cNvPr id="94" name="Imagem 93" descr="Mod 1122 Cupcakes Crumbs.jpg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09500" y="2265187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116625</xdr:colOff>
      <xdr:row>83</xdr:row>
      <xdr:rowOff>88050</xdr:rowOff>
    </xdr:from>
    <xdr:to>
      <xdr:col>0</xdr:col>
      <xdr:colOff>1919066</xdr:colOff>
      <xdr:row>83</xdr:row>
      <xdr:rowOff>2608050</xdr:rowOff>
    </xdr:to>
    <xdr:pic>
      <xdr:nvPicPr>
        <xdr:cNvPr id="95" name="Imagem 94" descr="Mod 1125 Panda azul royal.jpg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16625" y="2292119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114225</xdr:colOff>
      <xdr:row>84</xdr:row>
      <xdr:rowOff>95175</xdr:rowOff>
    </xdr:from>
    <xdr:to>
      <xdr:col>0</xdr:col>
      <xdr:colOff>1916666</xdr:colOff>
      <xdr:row>84</xdr:row>
      <xdr:rowOff>2615175</xdr:rowOff>
    </xdr:to>
    <xdr:pic>
      <xdr:nvPicPr>
        <xdr:cNvPr id="96" name="Imagem 95" descr="Mod 1126 Estrela do Mar.jpg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14225" y="2319146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140400</xdr:colOff>
      <xdr:row>85</xdr:row>
      <xdr:rowOff>83250</xdr:rowOff>
    </xdr:from>
    <xdr:to>
      <xdr:col>0</xdr:col>
      <xdr:colOff>1942841</xdr:colOff>
      <xdr:row>85</xdr:row>
      <xdr:rowOff>2603250</xdr:rowOff>
    </xdr:to>
    <xdr:pic>
      <xdr:nvPicPr>
        <xdr:cNvPr id="97" name="Imagem 96" descr="Mod 1130 Bob Esponja Branco.jpg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40400" y="2345982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80850</xdr:colOff>
      <xdr:row>86</xdr:row>
      <xdr:rowOff>118950</xdr:rowOff>
    </xdr:from>
    <xdr:to>
      <xdr:col>0</xdr:col>
      <xdr:colOff>1883291</xdr:colOff>
      <xdr:row>86</xdr:row>
      <xdr:rowOff>2638950</xdr:rowOff>
    </xdr:to>
    <xdr:pic>
      <xdr:nvPicPr>
        <xdr:cNvPr id="98" name="Imagem 97" descr="Mod 1131 Bob Esponja Rosa Bebe.jpg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80850" y="2373295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78450</xdr:colOff>
      <xdr:row>87</xdr:row>
      <xdr:rowOff>107025</xdr:rowOff>
    </xdr:from>
    <xdr:to>
      <xdr:col>0</xdr:col>
      <xdr:colOff>1880891</xdr:colOff>
      <xdr:row>87</xdr:row>
      <xdr:rowOff>2627025</xdr:rowOff>
    </xdr:to>
    <xdr:pic>
      <xdr:nvPicPr>
        <xdr:cNvPr id="99" name="Imagem 98" descr="Mod 1132 Bob Esponja Pink.jpg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78450" y="2400132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85575</xdr:colOff>
      <xdr:row>88</xdr:row>
      <xdr:rowOff>95100</xdr:rowOff>
    </xdr:from>
    <xdr:to>
      <xdr:col>0</xdr:col>
      <xdr:colOff>1888016</xdr:colOff>
      <xdr:row>88</xdr:row>
      <xdr:rowOff>2615100</xdr:rowOff>
    </xdr:to>
    <xdr:pic>
      <xdr:nvPicPr>
        <xdr:cNvPr id="100" name="Imagem 99" descr="Mod 1133 Bob Esponja Lilás.jpg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85575" y="2426968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102225</xdr:colOff>
      <xdr:row>89</xdr:row>
      <xdr:rowOff>111750</xdr:rowOff>
    </xdr:from>
    <xdr:to>
      <xdr:col>0</xdr:col>
      <xdr:colOff>1904666</xdr:colOff>
      <xdr:row>89</xdr:row>
      <xdr:rowOff>2631750</xdr:rowOff>
    </xdr:to>
    <xdr:pic>
      <xdr:nvPicPr>
        <xdr:cNvPr id="101" name="Imagem 100" descr="Mod 1134 Bob Esponja Roxo.jpg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02225" y="2454090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90</xdr:row>
      <xdr:rowOff>114300</xdr:rowOff>
    </xdr:from>
    <xdr:to>
      <xdr:col>0</xdr:col>
      <xdr:colOff>1926266</xdr:colOff>
      <xdr:row>90</xdr:row>
      <xdr:rowOff>2634300</xdr:rowOff>
    </xdr:to>
    <xdr:pic>
      <xdr:nvPicPr>
        <xdr:cNvPr id="102" name="Imagem 101" descr="Mod 1135 Bob Esponja Azul Royal.jpg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23825" y="2481072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83325</xdr:colOff>
      <xdr:row>91</xdr:row>
      <xdr:rowOff>111900</xdr:rowOff>
    </xdr:from>
    <xdr:to>
      <xdr:col>0</xdr:col>
      <xdr:colOff>1885766</xdr:colOff>
      <xdr:row>91</xdr:row>
      <xdr:rowOff>2631900</xdr:rowOff>
    </xdr:to>
    <xdr:pic>
      <xdr:nvPicPr>
        <xdr:cNvPr id="103" name="Imagem 102" descr="Mod 1136 Bob Esponja Verde Água.jpg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83325" y="2508003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90450</xdr:colOff>
      <xdr:row>92</xdr:row>
      <xdr:rowOff>99975</xdr:rowOff>
    </xdr:from>
    <xdr:to>
      <xdr:col>0</xdr:col>
      <xdr:colOff>1892891</xdr:colOff>
      <xdr:row>92</xdr:row>
      <xdr:rowOff>2619975</xdr:rowOff>
    </xdr:to>
    <xdr:pic>
      <xdr:nvPicPr>
        <xdr:cNvPr id="104" name="Imagem 103" descr="Mod 1137 Bob Esponja Amarelo.jpg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90450" y="2534840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145200</xdr:colOff>
      <xdr:row>93</xdr:row>
      <xdr:rowOff>69000</xdr:rowOff>
    </xdr:from>
    <xdr:to>
      <xdr:col>0</xdr:col>
      <xdr:colOff>1947641</xdr:colOff>
      <xdr:row>93</xdr:row>
      <xdr:rowOff>2589000</xdr:rowOff>
    </xdr:to>
    <xdr:pic>
      <xdr:nvPicPr>
        <xdr:cNvPr id="105" name="Imagem 104" descr="Mod 1140 Meu Malvado Favorito.jpg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45200" y="2561486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114225</xdr:colOff>
      <xdr:row>94</xdr:row>
      <xdr:rowOff>66600</xdr:rowOff>
    </xdr:from>
    <xdr:to>
      <xdr:col>0</xdr:col>
      <xdr:colOff>1916666</xdr:colOff>
      <xdr:row>94</xdr:row>
      <xdr:rowOff>2586600</xdr:rowOff>
    </xdr:to>
    <xdr:pic>
      <xdr:nvPicPr>
        <xdr:cNvPr id="106" name="Imagem 105" descr="Mod 1141 PacMan.jpg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14225" y="2588418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92775</xdr:colOff>
      <xdr:row>95</xdr:row>
      <xdr:rowOff>83250</xdr:rowOff>
    </xdr:from>
    <xdr:to>
      <xdr:col>0</xdr:col>
      <xdr:colOff>1895216</xdr:colOff>
      <xdr:row>95</xdr:row>
      <xdr:rowOff>2603250</xdr:rowOff>
    </xdr:to>
    <xdr:pic>
      <xdr:nvPicPr>
        <xdr:cNvPr id="107" name="Imagem 106" descr="Mod 1142 Mosaico.jpg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92775" y="2588584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90375</xdr:colOff>
      <xdr:row>96</xdr:row>
      <xdr:rowOff>80850</xdr:rowOff>
    </xdr:from>
    <xdr:to>
      <xdr:col>0</xdr:col>
      <xdr:colOff>1892816</xdr:colOff>
      <xdr:row>96</xdr:row>
      <xdr:rowOff>2600850</xdr:rowOff>
    </xdr:to>
    <xdr:pic>
      <xdr:nvPicPr>
        <xdr:cNvPr id="108" name="Imagem 107" descr="Mod 1200 Xadrez Rosa.jpg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90375" y="2615516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107025</xdr:colOff>
      <xdr:row>97</xdr:row>
      <xdr:rowOff>97500</xdr:rowOff>
    </xdr:from>
    <xdr:to>
      <xdr:col>0</xdr:col>
      <xdr:colOff>1909466</xdr:colOff>
      <xdr:row>97</xdr:row>
      <xdr:rowOff>2617500</xdr:rowOff>
    </xdr:to>
    <xdr:pic>
      <xdr:nvPicPr>
        <xdr:cNvPr id="109" name="Imagem 108" descr="Mod 1201 Xadrez Azul.jpg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07025" y="2642638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142725</xdr:colOff>
      <xdr:row>98</xdr:row>
      <xdr:rowOff>85575</xdr:rowOff>
    </xdr:from>
    <xdr:to>
      <xdr:col>0</xdr:col>
      <xdr:colOff>1945166</xdr:colOff>
      <xdr:row>98</xdr:row>
      <xdr:rowOff>2605575</xdr:rowOff>
    </xdr:to>
    <xdr:pic>
      <xdr:nvPicPr>
        <xdr:cNvPr id="110" name="Imagem 109" descr="Mod 1202 Calçada.jpg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42725" y="2669475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111750</xdr:colOff>
      <xdr:row>99</xdr:row>
      <xdr:rowOff>83175</xdr:rowOff>
    </xdr:from>
    <xdr:to>
      <xdr:col>0</xdr:col>
      <xdr:colOff>1914191</xdr:colOff>
      <xdr:row>99</xdr:row>
      <xdr:rowOff>2603175</xdr:rowOff>
    </xdr:to>
    <xdr:pic>
      <xdr:nvPicPr>
        <xdr:cNvPr id="111" name="Imagem 110" descr="Mod 1203 Jeans.jpg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11750" y="2696406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100</xdr:row>
      <xdr:rowOff>95250</xdr:rowOff>
    </xdr:from>
    <xdr:to>
      <xdr:col>0</xdr:col>
      <xdr:colOff>1926266</xdr:colOff>
      <xdr:row>100</xdr:row>
      <xdr:rowOff>2615250</xdr:rowOff>
    </xdr:to>
    <xdr:pic>
      <xdr:nvPicPr>
        <xdr:cNvPr id="112" name="Imagem 111" descr="Mod 1204 Dolar.jpg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23825" y="2723483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111900</xdr:colOff>
      <xdr:row>101</xdr:row>
      <xdr:rowOff>83325</xdr:rowOff>
    </xdr:from>
    <xdr:to>
      <xdr:col>0</xdr:col>
      <xdr:colOff>1914341</xdr:colOff>
      <xdr:row>101</xdr:row>
      <xdr:rowOff>2603325</xdr:rowOff>
    </xdr:to>
    <xdr:pic>
      <xdr:nvPicPr>
        <xdr:cNvPr id="113" name="Imagem 112" descr="Mod 1220 Cereja Rosa.jpg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11900" y="2750319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119025</xdr:colOff>
      <xdr:row>102</xdr:row>
      <xdr:rowOff>80925</xdr:rowOff>
    </xdr:from>
    <xdr:to>
      <xdr:col>0</xdr:col>
      <xdr:colOff>1921466</xdr:colOff>
      <xdr:row>102</xdr:row>
      <xdr:rowOff>2600925</xdr:rowOff>
    </xdr:to>
    <xdr:pic>
      <xdr:nvPicPr>
        <xdr:cNvPr id="114" name="Imagem 113" descr="Mod 1221 Cereja Azul.jpg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19025" y="2777251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154725</xdr:colOff>
      <xdr:row>103</xdr:row>
      <xdr:rowOff>78525</xdr:rowOff>
    </xdr:from>
    <xdr:to>
      <xdr:col>0</xdr:col>
      <xdr:colOff>1957166</xdr:colOff>
      <xdr:row>103</xdr:row>
      <xdr:rowOff>2598525</xdr:rowOff>
    </xdr:to>
    <xdr:pic>
      <xdr:nvPicPr>
        <xdr:cNvPr id="115" name="Imagem 114" descr="Mod 1230 Mustache Rosa.jpg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54725" y="2804183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85650</xdr:colOff>
      <xdr:row>104</xdr:row>
      <xdr:rowOff>95175</xdr:rowOff>
    </xdr:from>
    <xdr:to>
      <xdr:col>0</xdr:col>
      <xdr:colOff>1888091</xdr:colOff>
      <xdr:row>104</xdr:row>
      <xdr:rowOff>2615175</xdr:rowOff>
    </xdr:to>
    <xdr:pic>
      <xdr:nvPicPr>
        <xdr:cNvPr id="116" name="Imagem 115" descr="Mod 1231 Mustache Azul.jpg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85650" y="2831305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111825</xdr:colOff>
      <xdr:row>105</xdr:row>
      <xdr:rowOff>102300</xdr:rowOff>
    </xdr:from>
    <xdr:to>
      <xdr:col>0</xdr:col>
      <xdr:colOff>1914266</xdr:colOff>
      <xdr:row>105</xdr:row>
      <xdr:rowOff>2622300</xdr:rowOff>
    </xdr:to>
    <xdr:pic>
      <xdr:nvPicPr>
        <xdr:cNvPr id="117" name="Imagem 116" descr="Mod 1240 Copas Branco.jpg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11825" y="285833250"/>
          <a:ext cx="1802441" cy="252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AC132"/>
  <sheetViews>
    <sheetView tabSelected="1" zoomScale="115" zoomScaleNormal="115" workbookViewId="0">
      <selection activeCell="C2" sqref="C2:H2"/>
    </sheetView>
  </sheetViews>
  <sheetFormatPr defaultColWidth="9.140625" defaultRowHeight="15" x14ac:dyDescent="0.25"/>
  <cols>
    <col min="1" max="1" width="10.28515625" customWidth="1"/>
    <col min="2" max="2" width="14.5703125" customWidth="1"/>
    <col min="3" max="3" width="2.85546875" customWidth="1"/>
    <col min="4" max="4" width="14.7109375" bestFit="1" customWidth="1"/>
    <col min="5" max="14" width="5.85546875" bestFit="1" customWidth="1"/>
    <col min="15" max="15" width="7.28515625" customWidth="1"/>
    <col min="16" max="18" width="5.85546875" bestFit="1" customWidth="1"/>
    <col min="19" max="19" width="5.42578125" customWidth="1"/>
    <col min="20" max="20" width="3.140625" customWidth="1"/>
    <col min="21" max="22" width="12.42578125" bestFit="1" customWidth="1"/>
    <col min="25" max="25" width="9.140625" customWidth="1"/>
  </cols>
  <sheetData>
    <row r="1" spans="1:20" x14ac:dyDescent="0.25">
      <c r="A1" s="42">
        <v>44960</v>
      </c>
      <c r="B1" s="99" t="s">
        <v>603</v>
      </c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</row>
    <row r="2" spans="1:20" x14ac:dyDescent="0.25">
      <c r="A2" s="129" t="s">
        <v>59</v>
      </c>
      <c r="B2" s="130"/>
      <c r="C2" s="103"/>
      <c r="D2" s="104"/>
      <c r="E2" s="104"/>
      <c r="F2" s="104"/>
      <c r="G2" s="104"/>
      <c r="H2" s="105"/>
      <c r="I2" s="128" t="s">
        <v>62</v>
      </c>
      <c r="J2" s="123"/>
      <c r="K2" s="119"/>
      <c r="L2" s="120"/>
      <c r="M2" s="121"/>
    </row>
    <row r="3" spans="1:20" x14ac:dyDescent="0.25">
      <c r="A3" s="5" t="s">
        <v>51</v>
      </c>
      <c r="B3" s="103"/>
      <c r="C3" s="104"/>
      <c r="D3" s="105"/>
      <c r="E3" s="5" t="s">
        <v>244</v>
      </c>
      <c r="F3" s="103"/>
      <c r="G3" s="104"/>
      <c r="H3" s="112" t="s">
        <v>245</v>
      </c>
      <c r="I3" s="113"/>
      <c r="J3" s="114"/>
      <c r="K3" s="119"/>
      <c r="L3" s="120"/>
      <c r="M3" s="121"/>
    </row>
    <row r="4" spans="1:20" x14ac:dyDescent="0.25">
      <c r="A4" s="5" t="s">
        <v>60</v>
      </c>
      <c r="B4" s="103"/>
      <c r="C4" s="104"/>
      <c r="D4" s="105"/>
      <c r="E4" s="122" t="s">
        <v>64</v>
      </c>
      <c r="F4" s="123"/>
      <c r="G4" s="29"/>
      <c r="H4" s="110" t="s">
        <v>63</v>
      </c>
      <c r="I4" s="111"/>
      <c r="J4" s="115"/>
      <c r="K4" s="116"/>
      <c r="L4" s="117"/>
      <c r="M4" s="118"/>
      <c r="O4" s="35"/>
    </row>
    <row r="5" spans="1:20" x14ac:dyDescent="0.25">
      <c r="A5" s="5" t="s">
        <v>61</v>
      </c>
      <c r="B5" s="107"/>
      <c r="C5" s="108"/>
      <c r="D5" s="109"/>
      <c r="E5" s="28" t="s">
        <v>52</v>
      </c>
      <c r="F5" s="103"/>
      <c r="G5" s="104"/>
      <c r="H5" s="105"/>
      <c r="I5" s="112" t="s">
        <v>233</v>
      </c>
      <c r="J5" s="113"/>
      <c r="K5" s="114"/>
      <c r="L5" s="124"/>
      <c r="M5" s="125"/>
    </row>
    <row r="6" spans="1:20" x14ac:dyDescent="0.25">
      <c r="A6" s="127" t="s">
        <v>5</v>
      </c>
      <c r="B6" s="127"/>
      <c r="C6" s="127"/>
      <c r="D6" s="106" t="s">
        <v>92</v>
      </c>
      <c r="E6" s="106"/>
      <c r="F6" s="106"/>
      <c r="G6" s="106" t="s">
        <v>53</v>
      </c>
      <c r="H6" s="106"/>
      <c r="I6" s="106" t="s">
        <v>54</v>
      </c>
      <c r="J6" s="106"/>
      <c r="K6" s="106" t="s">
        <v>11</v>
      </c>
      <c r="L6" s="106"/>
      <c r="M6" s="106"/>
      <c r="N6" s="106" t="s">
        <v>7</v>
      </c>
      <c r="O6" s="106"/>
      <c r="P6" s="106" t="s">
        <v>45</v>
      </c>
      <c r="Q6" s="106"/>
      <c r="R6" s="106"/>
    </row>
    <row r="7" spans="1:20" x14ac:dyDescent="0.25">
      <c r="A7" s="126"/>
      <c r="B7" s="126"/>
      <c r="C7" s="126"/>
      <c r="D7" s="100"/>
      <c r="E7" s="100"/>
      <c r="F7" s="100"/>
      <c r="G7" s="100"/>
      <c r="H7" s="100"/>
      <c r="I7" s="100"/>
      <c r="J7" s="100"/>
      <c r="K7" s="101" t="str">
        <f>IF(I7="","",INDEX(TU,MATCH(A7,TU_PRODUTO,0),3))</f>
        <v/>
      </c>
      <c r="L7" s="101"/>
      <c r="M7" s="101"/>
      <c r="N7" s="102" t="str">
        <f>IF(K7="","",INDEX(MATRIZ_TP,MATCH(A7,MATRIZ_TP_COLUNA,0),MATCH(G7,MATRIZ_TP_LINHA,0)))</f>
        <v/>
      </c>
      <c r="O7" s="102"/>
      <c r="P7" s="102" t="str">
        <f>IF(K7="","",IF(AND(S7=1,I7&lt;3),"Quantidade Mín. 3!",N7*I7))</f>
        <v/>
      </c>
      <c r="Q7" s="102"/>
      <c r="R7" s="102"/>
      <c r="S7" s="14">
        <f>IF(OR(G7="4 pares",G7="3 pares",G7="2 pares",G7="1 par e 1 pé"),1,0)</f>
        <v>0</v>
      </c>
    </row>
    <row r="8" spans="1:20" x14ac:dyDescent="0.25">
      <c r="A8" s="126"/>
      <c r="B8" s="126"/>
      <c r="C8" s="126"/>
      <c r="D8" s="100"/>
      <c r="E8" s="100"/>
      <c r="F8" s="100"/>
      <c r="G8" s="100"/>
      <c r="H8" s="100"/>
      <c r="I8" s="100"/>
      <c r="J8" s="100"/>
      <c r="K8" s="101" t="str">
        <f>IF(I8="","",INDEX(TU,MATCH(A8,TU_PRODUTO,0),3))</f>
        <v/>
      </c>
      <c r="L8" s="101"/>
      <c r="M8" s="101"/>
      <c r="N8" s="102" t="str">
        <f>IF(K8="","",INDEX(MATRIZ_TP,MATCH(A8,MATRIZ_TP_COLUNA,0),MATCH(G8,MATRIZ_TP_LINHA,0)))</f>
        <v/>
      </c>
      <c r="O8" s="102"/>
      <c r="P8" s="102" t="str">
        <f>IF(K8="","",IF(AND(S8=1,I8&lt;3),"Quantidade Mín. 3!",N8*I8))</f>
        <v/>
      </c>
      <c r="Q8" s="102"/>
      <c r="R8" s="102"/>
      <c r="S8" s="14">
        <f>IF(OR(G8="4 pares",G8="3 pares",G8="2 pares",G8="1 par e 1 pé"),1,0)</f>
        <v>0</v>
      </c>
    </row>
    <row r="9" spans="1:20" x14ac:dyDescent="0.25">
      <c r="A9" s="126"/>
      <c r="B9" s="126"/>
      <c r="C9" s="126"/>
      <c r="D9" s="100"/>
      <c r="E9" s="100"/>
      <c r="F9" s="100"/>
      <c r="G9" s="100"/>
      <c r="H9" s="100"/>
      <c r="I9" s="100"/>
      <c r="J9" s="100"/>
      <c r="K9" s="101" t="str">
        <f>IF(I9="","",INDEX(TU,MATCH(A9,TU_PRODUTO,0),3))</f>
        <v/>
      </c>
      <c r="L9" s="101"/>
      <c r="M9" s="101"/>
      <c r="N9" s="102" t="str">
        <f>IF(K9="","",INDEX(MATRIZ_TP,MATCH(A9,MATRIZ_TP_COLUNA,0),MATCH(G9,MATRIZ_TP_LINHA,0)))</f>
        <v/>
      </c>
      <c r="O9" s="102"/>
      <c r="P9" s="170" t="str">
        <f>IF(K9="","",IF(AND(S9=1,I9&lt;3),"Quantidade Mín. 3!",N9*I9))</f>
        <v/>
      </c>
      <c r="Q9" s="170"/>
      <c r="R9" s="170"/>
      <c r="S9" s="30">
        <f>IF(OR(G9="4 pares",G9="3 pares",G9="2 pares",G9="1 par e 1 pé"),1,0)</f>
        <v>0</v>
      </c>
      <c r="T9" s="14">
        <f>IF(P9="Quantidade Mín. 3!",1,0)</f>
        <v>0</v>
      </c>
    </row>
    <row r="10" spans="1:20" x14ac:dyDescent="0.25">
      <c r="A10" s="126"/>
      <c r="B10" s="126"/>
      <c r="C10" s="126"/>
      <c r="D10" s="100"/>
      <c r="E10" s="100"/>
      <c r="F10" s="100"/>
      <c r="G10" s="100"/>
      <c r="H10" s="100"/>
      <c r="I10" s="100"/>
      <c r="J10" s="100"/>
      <c r="K10" s="101" t="str">
        <f>IF(I10="","",INDEX(TU,MATCH(A10,TU_PRODUTO,0),3))</f>
        <v/>
      </c>
      <c r="L10" s="101"/>
      <c r="M10" s="101"/>
      <c r="N10" s="102" t="str">
        <f>IF(K10="","",INDEX(MATRIZ_TP,MATCH(A10,MATRIZ_TP_COLUNA,0),MATCH(G10,MATRIZ_TP_LINHA,0)))</f>
        <v/>
      </c>
      <c r="O10" s="102"/>
      <c r="P10" s="170" t="str">
        <f t="shared" ref="P10:P20" si="0">IF(K10="","",IF(AND(S10=1,I10&lt;3),"Quantidade Mín. 3!",N10*I10))</f>
        <v/>
      </c>
      <c r="Q10" s="170"/>
      <c r="R10" s="170"/>
      <c r="S10" s="30">
        <f t="shared" ref="S10:S29" si="1">IF(OR(G10="4 pares",G10="3 pares",G10="2 pares",G10="1 par e 1 pé"),1,0)</f>
        <v>0</v>
      </c>
      <c r="T10" s="14">
        <f t="shared" ref="T10:T29" si="2">IF(P10="Quantidade Mín. 3!",1,0)</f>
        <v>0</v>
      </c>
    </row>
    <row r="11" spans="1:20" x14ac:dyDescent="0.25">
      <c r="A11" s="139"/>
      <c r="B11" s="139"/>
      <c r="C11" s="139"/>
      <c r="D11" s="100"/>
      <c r="E11" s="100"/>
      <c r="F11" s="100"/>
      <c r="G11" s="100"/>
      <c r="H11" s="100"/>
      <c r="I11" s="100"/>
      <c r="J11" s="100"/>
      <c r="K11" s="101" t="str">
        <f t="shared" ref="K11:K21" si="3">IF(I11="","",INDEX(TU,MATCH(A11,TU_PRODUTO,0),3))</f>
        <v/>
      </c>
      <c r="L11" s="101"/>
      <c r="M11" s="101"/>
      <c r="N11" s="140" t="str">
        <f>IF(K11="","",INDEX(MATRIZ_TP,MATCH(A11,MATRIZ_TP_COLUNA,0),MATCH(G11,MATRIZ_TP_LINHA,0)))</f>
        <v/>
      </c>
      <c r="O11" s="140"/>
      <c r="P11" s="170" t="str">
        <f t="shared" si="0"/>
        <v/>
      </c>
      <c r="Q11" s="170"/>
      <c r="R11" s="170"/>
      <c r="S11" s="30">
        <f t="shared" si="1"/>
        <v>0</v>
      </c>
      <c r="T11" s="14">
        <f t="shared" si="2"/>
        <v>0</v>
      </c>
    </row>
    <row r="12" spans="1:20" x14ac:dyDescent="0.25">
      <c r="A12" s="139"/>
      <c r="B12" s="139"/>
      <c r="C12" s="139"/>
      <c r="D12" s="100"/>
      <c r="E12" s="100"/>
      <c r="F12" s="100"/>
      <c r="G12" s="100"/>
      <c r="H12" s="100"/>
      <c r="I12" s="100"/>
      <c r="J12" s="100"/>
      <c r="K12" s="101" t="str">
        <f t="shared" si="3"/>
        <v/>
      </c>
      <c r="L12" s="101"/>
      <c r="M12" s="101"/>
      <c r="N12" s="140" t="str">
        <f t="shared" ref="N12:N21" si="4">IF(K12="","",INDEX(MATRIZ_TP,MATCH(A12,MATRIZ_TP_COLUNA,0),MATCH(G12,MATRIZ_TP_LINHA,0)))</f>
        <v/>
      </c>
      <c r="O12" s="140"/>
      <c r="P12" s="170" t="str">
        <f t="shared" si="0"/>
        <v/>
      </c>
      <c r="Q12" s="170"/>
      <c r="R12" s="170"/>
      <c r="S12" s="30">
        <f t="shared" si="1"/>
        <v>0</v>
      </c>
      <c r="T12" s="14">
        <f t="shared" si="2"/>
        <v>0</v>
      </c>
    </row>
    <row r="13" spans="1:20" x14ac:dyDescent="0.25">
      <c r="A13" s="139"/>
      <c r="B13" s="139"/>
      <c r="C13" s="139"/>
      <c r="D13" s="100"/>
      <c r="E13" s="100"/>
      <c r="F13" s="100"/>
      <c r="G13" s="100"/>
      <c r="H13" s="100"/>
      <c r="I13" s="100"/>
      <c r="J13" s="100"/>
      <c r="K13" s="101" t="str">
        <f t="shared" si="3"/>
        <v/>
      </c>
      <c r="L13" s="101"/>
      <c r="M13" s="101"/>
      <c r="N13" s="140" t="str">
        <f t="shared" si="4"/>
        <v/>
      </c>
      <c r="O13" s="140"/>
      <c r="P13" s="170" t="str">
        <f t="shared" si="0"/>
        <v/>
      </c>
      <c r="Q13" s="170"/>
      <c r="R13" s="170"/>
      <c r="S13" s="30">
        <f t="shared" si="1"/>
        <v>0</v>
      </c>
      <c r="T13" s="14">
        <f t="shared" si="2"/>
        <v>0</v>
      </c>
    </row>
    <row r="14" spans="1:20" x14ac:dyDescent="0.25">
      <c r="A14" s="139"/>
      <c r="B14" s="139"/>
      <c r="C14" s="139"/>
      <c r="D14" s="100"/>
      <c r="E14" s="100"/>
      <c r="F14" s="100"/>
      <c r="G14" s="100"/>
      <c r="H14" s="100"/>
      <c r="I14" s="100"/>
      <c r="J14" s="100"/>
      <c r="K14" s="101" t="str">
        <f t="shared" si="3"/>
        <v/>
      </c>
      <c r="L14" s="101"/>
      <c r="M14" s="101"/>
      <c r="N14" s="140" t="str">
        <f t="shared" si="4"/>
        <v/>
      </c>
      <c r="O14" s="140"/>
      <c r="P14" s="170" t="str">
        <f t="shared" si="0"/>
        <v/>
      </c>
      <c r="Q14" s="170"/>
      <c r="R14" s="170"/>
      <c r="S14" s="30">
        <f t="shared" si="1"/>
        <v>0</v>
      </c>
      <c r="T14" s="14">
        <f t="shared" si="2"/>
        <v>0</v>
      </c>
    </row>
    <row r="15" spans="1:20" x14ac:dyDescent="0.25">
      <c r="A15" s="139"/>
      <c r="B15" s="139"/>
      <c r="C15" s="139"/>
      <c r="D15" s="100"/>
      <c r="E15" s="100"/>
      <c r="F15" s="100"/>
      <c r="G15" s="100"/>
      <c r="H15" s="100"/>
      <c r="I15" s="100"/>
      <c r="J15" s="100"/>
      <c r="K15" s="101" t="str">
        <f t="shared" si="3"/>
        <v/>
      </c>
      <c r="L15" s="101"/>
      <c r="M15" s="101"/>
      <c r="N15" s="140" t="str">
        <f t="shared" si="4"/>
        <v/>
      </c>
      <c r="O15" s="140"/>
      <c r="P15" s="170" t="str">
        <f t="shared" si="0"/>
        <v/>
      </c>
      <c r="Q15" s="170"/>
      <c r="R15" s="170"/>
      <c r="S15" s="30">
        <f t="shared" si="1"/>
        <v>0</v>
      </c>
      <c r="T15" s="14">
        <f t="shared" si="2"/>
        <v>0</v>
      </c>
    </row>
    <row r="16" spans="1:20" x14ac:dyDescent="0.25">
      <c r="A16" s="139"/>
      <c r="B16" s="139"/>
      <c r="C16" s="139"/>
      <c r="D16" s="100"/>
      <c r="E16" s="100"/>
      <c r="F16" s="100"/>
      <c r="G16" s="100"/>
      <c r="H16" s="100"/>
      <c r="I16" s="100"/>
      <c r="J16" s="100"/>
      <c r="K16" s="101" t="str">
        <f t="shared" si="3"/>
        <v/>
      </c>
      <c r="L16" s="101"/>
      <c r="M16" s="101"/>
      <c r="N16" s="140" t="str">
        <f t="shared" si="4"/>
        <v/>
      </c>
      <c r="O16" s="140"/>
      <c r="P16" s="170" t="str">
        <f t="shared" si="0"/>
        <v/>
      </c>
      <c r="Q16" s="170"/>
      <c r="R16" s="170"/>
      <c r="S16" s="30">
        <f t="shared" si="1"/>
        <v>0</v>
      </c>
      <c r="T16" s="14">
        <f t="shared" si="2"/>
        <v>0</v>
      </c>
    </row>
    <row r="17" spans="1:21" x14ac:dyDescent="0.25">
      <c r="A17" s="139"/>
      <c r="B17" s="139"/>
      <c r="C17" s="139"/>
      <c r="D17" s="100"/>
      <c r="E17" s="100"/>
      <c r="F17" s="100"/>
      <c r="G17" s="100"/>
      <c r="H17" s="100"/>
      <c r="I17" s="100"/>
      <c r="J17" s="100"/>
      <c r="K17" s="101" t="str">
        <f t="shared" si="3"/>
        <v/>
      </c>
      <c r="L17" s="101"/>
      <c r="M17" s="101"/>
      <c r="N17" s="140" t="str">
        <f t="shared" si="4"/>
        <v/>
      </c>
      <c r="O17" s="140"/>
      <c r="P17" s="170" t="str">
        <f t="shared" si="0"/>
        <v/>
      </c>
      <c r="Q17" s="170"/>
      <c r="R17" s="170"/>
      <c r="S17" s="30">
        <f t="shared" si="1"/>
        <v>0</v>
      </c>
      <c r="T17" s="14">
        <f t="shared" si="2"/>
        <v>0</v>
      </c>
    </row>
    <row r="18" spans="1:21" x14ac:dyDescent="0.25">
      <c r="A18" s="139"/>
      <c r="B18" s="139"/>
      <c r="C18" s="139"/>
      <c r="D18" s="100"/>
      <c r="E18" s="100"/>
      <c r="F18" s="100"/>
      <c r="G18" s="100"/>
      <c r="H18" s="100"/>
      <c r="I18" s="100"/>
      <c r="J18" s="100"/>
      <c r="K18" s="101" t="str">
        <f t="shared" si="3"/>
        <v/>
      </c>
      <c r="L18" s="101"/>
      <c r="M18" s="101"/>
      <c r="N18" s="140" t="str">
        <f t="shared" si="4"/>
        <v/>
      </c>
      <c r="O18" s="140"/>
      <c r="P18" s="170" t="str">
        <f t="shared" si="0"/>
        <v/>
      </c>
      <c r="Q18" s="170"/>
      <c r="R18" s="170"/>
      <c r="S18" s="30">
        <f t="shared" si="1"/>
        <v>0</v>
      </c>
      <c r="T18" s="14">
        <f t="shared" si="2"/>
        <v>0</v>
      </c>
    </row>
    <row r="19" spans="1:21" x14ac:dyDescent="0.25">
      <c r="A19" s="139"/>
      <c r="B19" s="139"/>
      <c r="C19" s="139"/>
      <c r="D19" s="100"/>
      <c r="E19" s="100"/>
      <c r="F19" s="100"/>
      <c r="G19" s="100"/>
      <c r="H19" s="100"/>
      <c r="I19" s="100"/>
      <c r="J19" s="100"/>
      <c r="K19" s="101" t="str">
        <f t="shared" si="3"/>
        <v/>
      </c>
      <c r="L19" s="101"/>
      <c r="M19" s="101"/>
      <c r="N19" s="140" t="str">
        <f t="shared" si="4"/>
        <v/>
      </c>
      <c r="O19" s="140"/>
      <c r="P19" s="170" t="str">
        <f t="shared" si="0"/>
        <v/>
      </c>
      <c r="Q19" s="170"/>
      <c r="R19" s="170"/>
      <c r="S19" s="30">
        <f t="shared" si="1"/>
        <v>0</v>
      </c>
      <c r="T19" s="14">
        <f t="shared" si="2"/>
        <v>0</v>
      </c>
    </row>
    <row r="20" spans="1:21" x14ac:dyDescent="0.25">
      <c r="A20" s="139"/>
      <c r="B20" s="139"/>
      <c r="C20" s="139"/>
      <c r="D20" s="100"/>
      <c r="E20" s="100"/>
      <c r="F20" s="100"/>
      <c r="G20" s="100"/>
      <c r="H20" s="100"/>
      <c r="I20" s="100"/>
      <c r="J20" s="100"/>
      <c r="K20" s="101" t="str">
        <f t="shared" si="3"/>
        <v/>
      </c>
      <c r="L20" s="101"/>
      <c r="M20" s="101"/>
      <c r="N20" s="140" t="str">
        <f t="shared" si="4"/>
        <v/>
      </c>
      <c r="O20" s="140"/>
      <c r="P20" s="170" t="str">
        <f t="shared" si="0"/>
        <v/>
      </c>
      <c r="Q20" s="170"/>
      <c r="R20" s="170"/>
      <c r="S20" s="30">
        <f t="shared" si="1"/>
        <v>0</v>
      </c>
      <c r="T20" s="14">
        <f t="shared" si="2"/>
        <v>0</v>
      </c>
    </row>
    <row r="21" spans="1:21" x14ac:dyDescent="0.25">
      <c r="A21" s="139"/>
      <c r="B21" s="139"/>
      <c r="C21" s="139"/>
      <c r="D21" s="100"/>
      <c r="E21" s="100"/>
      <c r="F21" s="100"/>
      <c r="G21" s="100"/>
      <c r="H21" s="100"/>
      <c r="I21" s="100"/>
      <c r="J21" s="100"/>
      <c r="K21" s="101" t="str">
        <f t="shared" si="3"/>
        <v/>
      </c>
      <c r="L21" s="101"/>
      <c r="M21" s="101"/>
      <c r="N21" s="140" t="str">
        <f t="shared" si="4"/>
        <v/>
      </c>
      <c r="O21" s="140"/>
      <c r="P21" s="170" t="str">
        <f t="shared" ref="P21:P29" si="5">IF(K21="","",IF(AND(S21=1,I21&lt;3),"Quantidade Mín. 3!",N21*I21))</f>
        <v/>
      </c>
      <c r="Q21" s="170"/>
      <c r="R21" s="170"/>
      <c r="S21" s="30">
        <f t="shared" si="1"/>
        <v>0</v>
      </c>
      <c r="T21" s="14">
        <f t="shared" si="2"/>
        <v>0</v>
      </c>
    </row>
    <row r="22" spans="1:21" x14ac:dyDescent="0.25">
      <c r="A22" s="139"/>
      <c r="B22" s="139"/>
      <c r="C22" s="139"/>
      <c r="D22" s="100"/>
      <c r="E22" s="100"/>
      <c r="F22" s="100"/>
      <c r="G22" s="100"/>
      <c r="H22" s="100"/>
      <c r="I22" s="100"/>
      <c r="J22" s="100"/>
      <c r="K22" s="101" t="str">
        <f t="shared" ref="K22:K29" si="6">IF(I22="","",INDEX(TU,MATCH(A22,TU_PRODUTO,0),3))</f>
        <v/>
      </c>
      <c r="L22" s="101"/>
      <c r="M22" s="101"/>
      <c r="N22" s="140" t="str">
        <f t="shared" ref="N22:N27" si="7">IF(K22="","",INDEX(MATRIZ_TP,MATCH(A22,MATRIZ_TP_COLUNA,0),MATCH(G22,MATRIZ_TP_LINHA,0)))</f>
        <v/>
      </c>
      <c r="O22" s="140"/>
      <c r="P22" s="170" t="str">
        <f t="shared" si="5"/>
        <v/>
      </c>
      <c r="Q22" s="170"/>
      <c r="R22" s="170"/>
      <c r="S22" s="30">
        <f t="shared" si="1"/>
        <v>0</v>
      </c>
      <c r="T22" s="14">
        <f t="shared" si="2"/>
        <v>0</v>
      </c>
    </row>
    <row r="23" spans="1:21" x14ac:dyDescent="0.25">
      <c r="A23" s="139"/>
      <c r="B23" s="139"/>
      <c r="C23" s="139"/>
      <c r="D23" s="100"/>
      <c r="E23" s="100"/>
      <c r="F23" s="100"/>
      <c r="G23" s="100"/>
      <c r="H23" s="100"/>
      <c r="I23" s="100"/>
      <c r="J23" s="100"/>
      <c r="K23" s="101" t="str">
        <f t="shared" si="6"/>
        <v/>
      </c>
      <c r="L23" s="101"/>
      <c r="M23" s="101"/>
      <c r="N23" s="140" t="str">
        <f t="shared" si="7"/>
        <v/>
      </c>
      <c r="O23" s="140"/>
      <c r="P23" s="170" t="str">
        <f t="shared" si="5"/>
        <v/>
      </c>
      <c r="Q23" s="170"/>
      <c r="R23" s="170"/>
      <c r="S23" s="30">
        <f t="shared" si="1"/>
        <v>0</v>
      </c>
      <c r="T23" s="14">
        <f t="shared" si="2"/>
        <v>0</v>
      </c>
    </row>
    <row r="24" spans="1:21" x14ac:dyDescent="0.25">
      <c r="A24" s="126"/>
      <c r="B24" s="126"/>
      <c r="C24" s="126"/>
      <c r="D24" s="100"/>
      <c r="E24" s="100"/>
      <c r="F24" s="100"/>
      <c r="G24" s="100"/>
      <c r="H24" s="100"/>
      <c r="I24" s="100"/>
      <c r="J24" s="100"/>
      <c r="K24" s="101" t="str">
        <f t="shared" si="6"/>
        <v/>
      </c>
      <c r="L24" s="101"/>
      <c r="M24" s="101"/>
      <c r="N24" s="140" t="str">
        <f t="shared" si="7"/>
        <v/>
      </c>
      <c r="O24" s="140"/>
      <c r="P24" s="170" t="str">
        <f t="shared" si="5"/>
        <v/>
      </c>
      <c r="Q24" s="170"/>
      <c r="R24" s="170"/>
      <c r="S24" s="30">
        <f t="shared" si="1"/>
        <v>0</v>
      </c>
      <c r="T24" s="14">
        <f t="shared" si="2"/>
        <v>0</v>
      </c>
    </row>
    <row r="25" spans="1:21" x14ac:dyDescent="0.25">
      <c r="A25" s="139"/>
      <c r="B25" s="139"/>
      <c r="C25" s="139"/>
      <c r="D25" s="100"/>
      <c r="E25" s="100"/>
      <c r="F25" s="100"/>
      <c r="G25" s="100"/>
      <c r="H25" s="100"/>
      <c r="I25" s="100"/>
      <c r="J25" s="100"/>
      <c r="K25" s="101" t="str">
        <f t="shared" si="6"/>
        <v/>
      </c>
      <c r="L25" s="101"/>
      <c r="M25" s="101"/>
      <c r="N25" s="140" t="str">
        <f t="shared" si="7"/>
        <v/>
      </c>
      <c r="O25" s="140"/>
      <c r="P25" s="170" t="str">
        <f t="shared" si="5"/>
        <v/>
      </c>
      <c r="Q25" s="170"/>
      <c r="R25" s="170"/>
      <c r="S25" s="30">
        <f t="shared" si="1"/>
        <v>0</v>
      </c>
      <c r="T25" s="14">
        <f t="shared" si="2"/>
        <v>0</v>
      </c>
    </row>
    <row r="26" spans="1:21" x14ac:dyDescent="0.25">
      <c r="A26" s="139"/>
      <c r="B26" s="139"/>
      <c r="C26" s="139"/>
      <c r="D26" s="100"/>
      <c r="E26" s="100"/>
      <c r="F26" s="100"/>
      <c r="G26" s="100"/>
      <c r="H26" s="100"/>
      <c r="I26" s="100"/>
      <c r="J26" s="100"/>
      <c r="K26" s="101" t="str">
        <f t="shared" si="6"/>
        <v/>
      </c>
      <c r="L26" s="101"/>
      <c r="M26" s="101"/>
      <c r="N26" s="140" t="str">
        <f t="shared" si="7"/>
        <v/>
      </c>
      <c r="O26" s="140"/>
      <c r="P26" s="170" t="str">
        <f t="shared" si="5"/>
        <v/>
      </c>
      <c r="Q26" s="170"/>
      <c r="R26" s="170"/>
      <c r="S26" s="30">
        <f t="shared" si="1"/>
        <v>0</v>
      </c>
      <c r="T26" s="14">
        <f>IF(P26="Quantidade Mín. 3!",1,0)</f>
        <v>0</v>
      </c>
    </row>
    <row r="27" spans="1:21" x14ac:dyDescent="0.25">
      <c r="A27" s="139"/>
      <c r="B27" s="139"/>
      <c r="C27" s="139"/>
      <c r="D27" s="100"/>
      <c r="E27" s="100"/>
      <c r="F27" s="100"/>
      <c r="G27" s="100"/>
      <c r="H27" s="100"/>
      <c r="I27" s="100"/>
      <c r="J27" s="100"/>
      <c r="K27" s="101" t="str">
        <f t="shared" si="6"/>
        <v/>
      </c>
      <c r="L27" s="101"/>
      <c r="M27" s="101"/>
      <c r="N27" s="140" t="str">
        <f t="shared" si="7"/>
        <v/>
      </c>
      <c r="O27" s="140"/>
      <c r="P27" s="170" t="str">
        <f t="shared" si="5"/>
        <v/>
      </c>
      <c r="Q27" s="170"/>
      <c r="R27" s="170"/>
      <c r="S27" s="30">
        <f t="shared" si="1"/>
        <v>0</v>
      </c>
      <c r="T27" s="14">
        <f t="shared" si="2"/>
        <v>0</v>
      </c>
    </row>
    <row r="28" spans="1:21" x14ac:dyDescent="0.25">
      <c r="A28" s="139"/>
      <c r="B28" s="139"/>
      <c r="C28" s="139"/>
      <c r="D28" s="100"/>
      <c r="E28" s="100"/>
      <c r="F28" s="100"/>
      <c r="G28" s="100"/>
      <c r="H28" s="100"/>
      <c r="I28" s="100"/>
      <c r="J28" s="100"/>
      <c r="K28" s="101" t="str">
        <f t="shared" si="6"/>
        <v/>
      </c>
      <c r="L28" s="101"/>
      <c r="M28" s="101"/>
      <c r="N28" s="140" t="str">
        <f>IF(K28="","",INDEX(MATRIZ_TP,MATCH(A28,MATRIZ_TP_COLUNA,0),MATCH(G28,MATRIZ_TP_LINHA,0)))</f>
        <v/>
      </c>
      <c r="O28" s="140"/>
      <c r="P28" s="170" t="str">
        <f t="shared" si="5"/>
        <v/>
      </c>
      <c r="Q28" s="170"/>
      <c r="R28" s="170"/>
      <c r="S28" s="30">
        <f t="shared" si="1"/>
        <v>0</v>
      </c>
      <c r="T28" s="14">
        <f t="shared" si="2"/>
        <v>0</v>
      </c>
    </row>
    <row r="29" spans="1:21" x14ac:dyDescent="0.25">
      <c r="A29" s="139"/>
      <c r="B29" s="139"/>
      <c r="C29" s="139"/>
      <c r="D29" s="100"/>
      <c r="E29" s="100"/>
      <c r="F29" s="100"/>
      <c r="G29" s="100"/>
      <c r="H29" s="100"/>
      <c r="I29" s="100"/>
      <c r="J29" s="100"/>
      <c r="K29" s="101" t="str">
        <f t="shared" si="6"/>
        <v/>
      </c>
      <c r="L29" s="101"/>
      <c r="M29" s="101"/>
      <c r="N29" s="140" t="str">
        <f>IF(K29="","",INDEX(MATRIZ_TP,MATCH(A29,MATRIZ_TP_COLUNA,0),MATCH(G29,MATRIZ_TP_LINHA,0)))</f>
        <v/>
      </c>
      <c r="O29" s="140"/>
      <c r="P29" s="170" t="str">
        <f t="shared" si="5"/>
        <v/>
      </c>
      <c r="Q29" s="170"/>
      <c r="R29" s="170"/>
      <c r="S29" s="30">
        <f t="shared" si="1"/>
        <v>0</v>
      </c>
      <c r="T29" s="14">
        <f t="shared" si="2"/>
        <v>0</v>
      </c>
    </row>
    <row r="30" spans="1:21" x14ac:dyDescent="0.25">
      <c r="A30" s="168" t="s">
        <v>622</v>
      </c>
      <c r="B30" s="168"/>
      <c r="C30" s="168"/>
      <c r="D30" s="101" t="s">
        <v>58</v>
      </c>
      <c r="E30" s="101"/>
      <c r="F30" s="101"/>
      <c r="G30" s="101" t="s">
        <v>58</v>
      </c>
      <c r="H30" s="101"/>
      <c r="I30" s="101" t="str">
        <f>IF(SUM(E94:F98)=0," ",SUM(E94:F98))</f>
        <v xml:space="preserve"> </v>
      </c>
      <c r="J30" s="101"/>
      <c r="K30" s="101" t="s">
        <v>552</v>
      </c>
      <c r="L30" s="101"/>
      <c r="M30" s="101"/>
      <c r="N30" s="140" t="s">
        <v>58</v>
      </c>
      <c r="O30" s="140"/>
      <c r="P30" s="140" t="str">
        <f>Q96</f>
        <v xml:space="preserve"> </v>
      </c>
      <c r="Q30" s="140"/>
      <c r="R30" s="140"/>
      <c r="S30" s="14"/>
    </row>
    <row r="31" spans="1:21" x14ac:dyDescent="0.25">
      <c r="A31" s="168" t="s">
        <v>12</v>
      </c>
      <c r="B31" s="168"/>
      <c r="C31" s="168"/>
      <c r="D31" s="101" t="s">
        <v>58</v>
      </c>
      <c r="E31" s="101"/>
      <c r="F31" s="101"/>
      <c r="G31" s="101" t="s">
        <v>58</v>
      </c>
      <c r="H31" s="101"/>
      <c r="I31" s="101" t="str">
        <f ca="1">IF(SUM(G132:T132)=0,"",SUM(G132:T132))</f>
        <v/>
      </c>
      <c r="J31" s="101"/>
      <c r="K31" s="101" t="s">
        <v>16</v>
      </c>
      <c r="L31" s="101"/>
      <c r="M31" s="101"/>
      <c r="N31" s="140" t="s">
        <v>58</v>
      </c>
      <c r="O31" s="140"/>
      <c r="P31" s="140" t="str">
        <f ca="1">IF(ISNONTEXT(I31)=TRUE,(G132+L132+R132)*Plan2!AG17+(H132+M132+S132)*Plan2!AH17+(I132+N132+T132)*Plan2!AI17,"")</f>
        <v/>
      </c>
      <c r="Q31" s="140"/>
      <c r="R31" s="140"/>
      <c r="S31" s="14"/>
    </row>
    <row r="32" spans="1:21" x14ac:dyDescent="0.25">
      <c r="A32" s="168" t="s">
        <v>551</v>
      </c>
      <c r="B32" s="168"/>
      <c r="C32" s="168"/>
      <c r="D32" s="101" t="s">
        <v>58</v>
      </c>
      <c r="E32" s="101"/>
      <c r="F32" s="101"/>
      <c r="G32" s="101" t="s">
        <v>58</v>
      </c>
      <c r="H32" s="101"/>
      <c r="I32" s="101" t="str">
        <f>IF(SUM(D59:D65)+SUM(M59:N65)=0," ",SUM(D59:D65)+SUM(M59:N65))</f>
        <v xml:space="preserve"> </v>
      </c>
      <c r="J32" s="101"/>
      <c r="K32" s="101" t="s">
        <v>10</v>
      </c>
      <c r="L32" s="101"/>
      <c r="M32" s="101"/>
      <c r="N32" s="140" t="s">
        <v>58</v>
      </c>
      <c r="O32" s="140"/>
      <c r="P32" s="140" t="str">
        <f>P66</f>
        <v xml:space="preserve"> </v>
      </c>
      <c r="Q32" s="140"/>
      <c r="R32" s="140"/>
      <c r="S32" s="14"/>
      <c r="U32" s="31"/>
    </row>
    <row r="33" spans="1:29" ht="15.75" thickBot="1" x14ac:dyDescent="0.3">
      <c r="O33" s="18" t="s">
        <v>46</v>
      </c>
      <c r="P33" s="138" t="str">
        <f ca="1">IF(SUM(P7:R32)=0, " ",IF(SUM(T7:T29)=0, SUM(P7:R32),"Quantidade Mín"))</f>
        <v xml:space="preserve"> </v>
      </c>
      <c r="Q33" s="138"/>
      <c r="R33" s="138"/>
    </row>
    <row r="34" spans="1:29" ht="15.75" thickTop="1" x14ac:dyDescent="0.25">
      <c r="A34" s="169" t="s">
        <v>80</v>
      </c>
      <c r="B34" s="169"/>
      <c r="C34" s="169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AA34" s="7"/>
      <c r="AB34" s="6"/>
      <c r="AC34" s="6"/>
    </row>
    <row r="35" spans="1:29" x14ac:dyDescent="0.25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AA35" s="7"/>
      <c r="AB35" s="6"/>
      <c r="AC35" s="6"/>
    </row>
    <row r="36" spans="1:29" x14ac:dyDescent="0.25">
      <c r="A36" s="127" t="s">
        <v>5</v>
      </c>
      <c r="B36" s="127"/>
      <c r="D36" s="8" t="s">
        <v>6</v>
      </c>
      <c r="E36" s="9" t="s">
        <v>55</v>
      </c>
      <c r="F36" s="10" t="s">
        <v>56</v>
      </c>
      <c r="G36" s="10" t="s">
        <v>57</v>
      </c>
      <c r="H36" s="11" t="s">
        <v>28</v>
      </c>
      <c r="I36" s="12" t="s">
        <v>29</v>
      </c>
      <c r="J36" s="13" t="s">
        <v>30</v>
      </c>
      <c r="K36" s="11" t="s">
        <v>31</v>
      </c>
      <c r="L36" s="11" t="s">
        <v>32</v>
      </c>
      <c r="M36" s="11" t="s">
        <v>33</v>
      </c>
      <c r="N36" s="11" t="s">
        <v>34</v>
      </c>
      <c r="O36" s="11" t="s">
        <v>35</v>
      </c>
      <c r="P36" s="11" t="s">
        <v>36</v>
      </c>
      <c r="Q36" s="11" t="s">
        <v>37</v>
      </c>
      <c r="R36" s="11" t="s">
        <v>38</v>
      </c>
      <c r="S36" s="1"/>
      <c r="T36" s="1"/>
      <c r="AA36" s="7"/>
      <c r="AB36" s="6"/>
      <c r="AC36" s="6"/>
    </row>
    <row r="37" spans="1:29" x14ac:dyDescent="0.25">
      <c r="A37" s="139"/>
      <c r="B37" s="139"/>
      <c r="C37" s="14" t="str">
        <f>IF(A37="Chinelo TOP c/ tecido",2,IF(A37="Chinelo TOP s/ tecido",1,IF(A37="Chinelo PREMIUM c/ tecido",4,IF(A37="Chinelo PREMIUM s/ tecido",3,IF(A37="Chinelo PREMIUM Estampado",5,IF(A37="Chinelo PREMIUM c/ lonita",8,IF(A37="Chinelo GOLD s/ tecido",9,IF(A37="Chinelo GOLD c/ capacho",10,IF(A37="Chinelo GOLD c/ tecido",11,IF(A37="Chinelo TOP FLEX c/ tecido",12,IF(A37="Chinelo TOP FLEX s/ tecido",13,IF(A37="PREMIUM c/ filete s/ tecido", 18, IF(A37="PREMIUM c/ filete c/ tecido", 19,IF(A37="Chinelo PREMIUM c/ glitter",20,""))))))))))))))</f>
        <v/>
      </c>
      <c r="D37" s="3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14" t="str">
        <f>IF(C37=1,SUMPRODUCT(E37:R37,Plan2!$S$3:$AF$3),IF(C37=2,SUMPRODUCT(E37:R37,Plan2!$S$4:$AF$4),IF(C37=3,SUMPRODUCT(E37:R37,Plan2!$S$7:$AF$7),IF(C37=4,SUMPRODUCT(E37:R37,Plan2!$S$8:$AF$8),IF(C37=5,SUMPRODUCT(E37:R37,Plan2!$S$13:$AF$13),IF(C37=8,SUMPRODUCT(E37:R37,Plan2!$S$9:$AF$9),IF(C37=9,SUMPRODUCT(E37:R37,Plan2!$S$10:$AF$10),IF(C37=10,SUMPRODUCT(E37:R37,Plan2!$S$12:$AF$12),IF(C37=11,SUMPRODUCT(E37:R37,Plan2!$S$11:$AF$11),IF(C37=12,SUMPRODUCT(E37:R37,Plan2!$S$6:$AF$6),IF(C37=13,SUMPRODUCT(E37:R37,Plan2!$S$5:$AF$5),IF(C37=18, SUMPRODUCT(E37:R37,Plan2!$S$15:$AF$15),IF(C37=19,SUMPRODUCT(Plan1!E37:R37,Plan2!$S$16:$AF$16),IF(C37=20,SUMPRODUCT(E37:R37,Plan2!S14:AF14),""))))))))))))))</f>
        <v/>
      </c>
      <c r="T37" s="14">
        <f>SUM(E37:R37)</f>
        <v>0</v>
      </c>
      <c r="AA37" s="7"/>
      <c r="AB37" s="6"/>
      <c r="AC37" s="6"/>
    </row>
    <row r="38" spans="1:29" x14ac:dyDescent="0.25">
      <c r="A38" s="139"/>
      <c r="B38" s="139"/>
      <c r="C38" s="14" t="str">
        <f t="shared" ref="C38:C56" si="8">IF(A38="Chinelo TOP c/ tecido",2,IF(A38="Chinelo TOP s/ tecido",1,IF(A38="Chinelo PREMIUM c/ tecido",4,IF(A38="Chinelo PREMIUM s/ tecido",3,IF(A38="Chinelo PREMIUM Estampado",5,IF(A38="Chinelo PREMIUM c/ lonita",8,IF(A38="Chinelo GOLD s/ tecido",9,IF(A38="Chinelo GOLD c/ capacho",10,IF(A38="Chinelo GOLD c/ tecido",11,IF(A38="Chinelo TOP FLEX c/ tecido",12,IF(A38="Chinelo TOP FLEX s/ tecido",13,IF(A38="PREMIUM c/ filete s/ tecido", 18, IF(A38="PREMIUM c/ filete c/ tecido", 19,IF(A38="Chinelo PREMIUM c/ glitter", 20,C37))))))))))))))</f>
        <v/>
      </c>
      <c r="D38" s="3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14" t="str">
        <f>IF(C38=1,SUMPRODUCT(E38:R38,Plan2!$S$3:$AF$3),IF(C38=2,SUMPRODUCT(E38:R38,Plan2!$S$4:$AF$4),IF(C38=3,SUMPRODUCT(E38:R38,Plan2!$S$7:$AF$7),IF(C38=4,SUMPRODUCT(E38:R38,Plan2!$S$8:$AF$8),IF(C38=5,SUMPRODUCT(E38:R38,Plan2!$S$13:$AF$13),IF(C38=8,SUMPRODUCT(E38:R38,Plan2!$S$9:$AF$9),IF(C38=9,SUMPRODUCT(E38:R38,Plan2!$S$10:$AF$10),IF(C38=10,SUMPRODUCT(E38:R38,Plan2!$S$12:$AF$12),IF(C38=11,SUMPRODUCT(E38:R38,Plan2!$S$11:$AF$11),IF(C38=12,SUMPRODUCT(E38:R38,Plan2!$S$6:$AF$6),IF(C38=13,SUMPRODUCT(E38:R38,Plan2!$S$5:$AF$5),IF(C38=18, SUMPRODUCT(E38:R38,Plan2!$S$15:$AF$15),IF(C38=19,SUMPRODUCT(Plan1!E38:R38,Plan2!$S$16:$AF$16),IF(C38=20,SUMPRODUCT(E38:R38,Plan2!S14:AF14),""))))))))))))))</f>
        <v/>
      </c>
      <c r="T38" s="14">
        <f>SUM(E38:R38)</f>
        <v>0</v>
      </c>
      <c r="AA38" s="7"/>
      <c r="AB38" s="6"/>
      <c r="AC38" s="6"/>
    </row>
    <row r="39" spans="1:29" x14ac:dyDescent="0.25">
      <c r="A39" s="139"/>
      <c r="B39" s="139"/>
      <c r="C39" s="14" t="str">
        <f t="shared" si="8"/>
        <v/>
      </c>
      <c r="D39" s="3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14" t="str">
        <f>IF(C39=1,SUMPRODUCT(E39:R39,Plan2!$S$3:$AF$3),IF(C39=2,SUMPRODUCT(E39:R39,Plan2!$S$4:$AF$4),IF(C39=3,SUMPRODUCT(E39:R39,Plan2!$S$7:$AF$7),IF(C39=4,SUMPRODUCT(E39:R39,Plan2!$S$8:$AF$8),IF(C39=5,SUMPRODUCT(E39:R39,Plan2!$S$13:$AF$13),IF(C39=8,SUMPRODUCT(E39:R39,Plan2!$S$9:$AF$9),IF(C39=9,SUMPRODUCT(E39:R39,Plan2!$S$10:$AF$10),IF(C39=10,SUMPRODUCT(E39:R39,Plan2!$S$12:$AF$12),IF(C39=11,SUMPRODUCT(E39:R39,Plan2!$S$11:$AF$11),IF(C39=12,SUMPRODUCT(E39:R39,Plan2!$S$6:$AF$6),IF(C39=13,SUMPRODUCT(E39:R39,Plan2!$S$5:$AF$5),IF(C39=18, SUMPRODUCT(E39:R39,Plan2!$S$15:$AF$15),IF(C39=19,SUMPRODUCT(Plan1!E39:R39,Plan2!$S$16:$AF$16),IF(C39=20,SUMPRODUCT(E39:R39,Plan2!S14:AF14),""))))))))))))))</f>
        <v/>
      </c>
      <c r="T39" s="14">
        <f t="shared" ref="T39:T56" si="9">SUM(E39:R39)</f>
        <v>0</v>
      </c>
      <c r="AA39" s="7"/>
      <c r="AB39" s="6"/>
      <c r="AC39" s="6"/>
    </row>
    <row r="40" spans="1:29" x14ac:dyDescent="0.25">
      <c r="A40" s="139"/>
      <c r="B40" s="139"/>
      <c r="C40" s="14" t="str">
        <f t="shared" si="8"/>
        <v/>
      </c>
      <c r="D40" s="3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14" t="str">
        <f>IF(C40=1,SUMPRODUCT(E40:R40,Plan2!$S$3:$AF$3),IF(C40=2,SUMPRODUCT(E40:R40,Plan2!$S$4:$AF$4),IF(C40=3,SUMPRODUCT(E40:R40,Plan2!$S$7:$AF$7),IF(C40=4,SUMPRODUCT(E40:R40,Plan2!$S$8:$AF$8),IF(C40=5,SUMPRODUCT(E40:R40,Plan2!$S$13:$AF$13),IF(C40=8,SUMPRODUCT(E40:R40,Plan2!$S$9:$AF$9),IF(C40=9,SUMPRODUCT(E40:R40,Plan2!$S$10:$AF$10),IF(C40=10,SUMPRODUCT(E40:R40,Plan2!$S$12:$AF$12),IF(C40=11,SUMPRODUCT(E40:R40,Plan2!$S$11:$AF$11),IF(C40=12,SUMPRODUCT(E40:R40,Plan2!$S$6:$AF$6),IF(C40=13,SUMPRODUCT(E40:R40,Plan2!$S$5:$AF$5),IF(C40=18, SUMPRODUCT(E40:R40,Plan2!$S$15:$AF$15),IF(C40=19,SUMPRODUCT(Plan1!E40:R40,Plan2!$S$16:$AF$16),IF(C40=20,SUMPRODUCT(E40:R40,Plan2!S14:AF14),""))))))))))))))</f>
        <v/>
      </c>
      <c r="T40" s="14">
        <f t="shared" si="9"/>
        <v>0</v>
      </c>
      <c r="AA40" s="7"/>
      <c r="AB40" s="6"/>
      <c r="AC40" s="6"/>
    </row>
    <row r="41" spans="1:29" x14ac:dyDescent="0.25">
      <c r="A41" s="139"/>
      <c r="B41" s="139"/>
      <c r="C41" s="14" t="str">
        <f t="shared" si="8"/>
        <v/>
      </c>
      <c r="D41" s="3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14" t="str">
        <f>IF(C41=1,SUMPRODUCT(E41:R41,Plan2!$S$3:$AF$3),IF(C41=2,SUMPRODUCT(E41:R41,Plan2!$S$4:$AF$4),IF(C41=3,SUMPRODUCT(E41:R41,Plan2!$S$7:$AF$7),IF(C41=4,SUMPRODUCT(E41:R41,Plan2!$S$8:$AF$8),IF(C41=5,SUMPRODUCT(E41:R41,Plan2!$S$13:$AF$13),IF(C41=8,SUMPRODUCT(E41:R41,Plan2!$S$9:$AF$9),IF(C41=9,SUMPRODUCT(E41:R41,Plan2!$S$10:$AF$10),IF(C41=10,SUMPRODUCT(E41:R41,Plan2!$S$12:$AF$12),IF(C41=11,SUMPRODUCT(E41:R41,Plan2!$S$11:$AF$11),IF(C41=12,SUMPRODUCT(E41:R41,Plan2!$S$6:$AF$6),IF(C41=13,SUMPRODUCT(E41:R41,Plan2!$S$5:$AF$5),IF(C41=18, SUMPRODUCT(E41:R41,Plan2!$S$15:$AF$15),IF(C41=19,SUMPRODUCT(Plan1!E41:R41,Plan2!$S$16:$AF$16),IF(C41=20,SUMPRODUCT(E41:R41,Plan2!S14:AF14),""))))))))))))))</f>
        <v/>
      </c>
      <c r="T41" s="14">
        <f t="shared" si="9"/>
        <v>0</v>
      </c>
      <c r="AA41" s="7"/>
      <c r="AB41" s="6"/>
      <c r="AC41" s="6"/>
    </row>
    <row r="42" spans="1:29" x14ac:dyDescent="0.25">
      <c r="A42" s="139"/>
      <c r="B42" s="139"/>
      <c r="C42" s="14" t="str">
        <f t="shared" si="8"/>
        <v/>
      </c>
      <c r="D42" s="3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14" t="str">
        <f>IF(C42=1,SUMPRODUCT(E42:R42,Plan2!$S$3:$AF$3),IF(C42=2,SUMPRODUCT(E42:R42,Plan2!$S$4:$AF$4),IF(C42=3,SUMPRODUCT(E42:R42,Plan2!$S$7:$AF$7),IF(C42=4,SUMPRODUCT(E42:R42,Plan2!$S$8:$AF$8),IF(C42=5,SUMPRODUCT(E42:R42,Plan2!$S$13:$AF$13),IF(C42=8,SUMPRODUCT(E42:R42,Plan2!$S$9:$AF$9),IF(C42=9,SUMPRODUCT(E42:R42,Plan2!$S$10:$AF$10),IF(C42=10,SUMPRODUCT(E42:R42,Plan2!$S$12:$AF$12),IF(C42=11,SUMPRODUCT(E42:R42,Plan2!$S$11:$AF$11),IF(C42=12,SUMPRODUCT(E42:R42,Plan2!$S$6:$AF$6),IF(C42=13,SUMPRODUCT(E42:R42,Plan2!$S$5:$AF$5),IF(C42=18, SUMPRODUCT(E42:R42,Plan2!$S$15:$AF$15),IF(C42=19,SUMPRODUCT(Plan1!E42:R42,Plan2!$S$16:$AF$16),IF(C42=20,SUMPRODUCT(E42:R42,Plan2!S14:AF14),""))))))))))))))</f>
        <v/>
      </c>
      <c r="T42" s="14">
        <f t="shared" si="9"/>
        <v>0</v>
      </c>
      <c r="AA42" s="7"/>
      <c r="AB42" s="6"/>
      <c r="AC42" s="6"/>
    </row>
    <row r="43" spans="1:29" x14ac:dyDescent="0.25">
      <c r="A43" s="139"/>
      <c r="B43" s="139"/>
      <c r="C43" s="14" t="str">
        <f t="shared" si="8"/>
        <v/>
      </c>
      <c r="D43" s="3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14" t="str">
        <f>IF(C43=1,SUMPRODUCT(E43:R43,Plan2!$S$3:$AF$3),IF(C43=2,SUMPRODUCT(E43:R43,Plan2!$S$4:$AF$4),IF(C43=3,SUMPRODUCT(E43:R43,Plan2!$S$7:$AF$7),IF(C43=4,SUMPRODUCT(E43:R43,Plan2!$S$8:$AF$8),IF(C43=5,SUMPRODUCT(E43:R43,Plan2!$S$13:$AF$13),IF(C43=8,SUMPRODUCT(E43:R43,Plan2!$S$9:$AF$9),IF(C43=9,SUMPRODUCT(E43:R43,Plan2!$S$10:$AF$10),IF(C43=10,SUMPRODUCT(E43:R43,Plan2!$S$12:$AF$12),IF(C43=11,SUMPRODUCT(E43:R43,Plan2!$S$11:$AF$11),IF(C43=12,SUMPRODUCT(E43:R43,Plan2!$S$6:$AF$6),IF(C43=13,SUMPRODUCT(E43:R43,Plan2!$S$5:$AF$5),IF(C43=18, SUMPRODUCT(E43:R43,Plan2!$S$15:$AF$15),IF(C43=19,SUMPRODUCT(Plan1!E43:R43,Plan2!$S$16:$AF$16),IF(C43=20,SUMPRODUCT(E43:R43,Plan2!S14:AF14),""))))))))))))))</f>
        <v/>
      </c>
      <c r="T43" s="14">
        <f t="shared" si="9"/>
        <v>0</v>
      </c>
      <c r="AB43" s="6"/>
      <c r="AC43" s="6"/>
    </row>
    <row r="44" spans="1:29" x14ac:dyDescent="0.25">
      <c r="A44" s="139"/>
      <c r="B44" s="139"/>
      <c r="C44" s="14" t="str">
        <f t="shared" si="8"/>
        <v/>
      </c>
      <c r="D44" s="3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14" t="str">
        <f>IF(C44=1,SUMPRODUCT(E44:R44,Plan2!$S$3:$AF$3),IF(C44=2,SUMPRODUCT(E44:R44,Plan2!$S$4:$AF$4),IF(C44=3,SUMPRODUCT(E44:R44,Plan2!$S$7:$AF$7),IF(C44=4,SUMPRODUCT(E44:R44,Plan2!$S$8:$AF$8),IF(C44=5,SUMPRODUCT(E44:R44,Plan2!$S$13:$AF$13),IF(C44=8,SUMPRODUCT(E44:R44,Plan2!$S$9:$AF$9),IF(C44=9,SUMPRODUCT(E44:R44,Plan2!$S$10:$AF$10),IF(C44=10,SUMPRODUCT(E44:R44,Plan2!$S$12:$AF$12),IF(C44=11,SUMPRODUCT(E44:R44,Plan2!$S$11:$AF$11),IF(C44=12,SUMPRODUCT(E44:R44,Plan2!$S$6:$AF$6),IF(C44=13,SUMPRODUCT(E44:R44,Plan2!$S$5:$AF$5),IF(C44=18, SUMPRODUCT(E44:R44,Plan2!$S$15:$AF$15),IF(C44=19,SUMPRODUCT(Plan1!E44:R44,Plan2!$S$16:$AF$16),IF(C44=20,SUMPRODUCT(E44:R44,Plan2!S14:AF14),""))))))))))))))</f>
        <v/>
      </c>
      <c r="T44" s="14">
        <f t="shared" si="9"/>
        <v>0</v>
      </c>
      <c r="AA44" s="7"/>
      <c r="AB44" s="6"/>
      <c r="AC44" s="6"/>
    </row>
    <row r="45" spans="1:29" x14ac:dyDescent="0.25">
      <c r="A45" s="139"/>
      <c r="B45" s="139"/>
      <c r="C45" s="14" t="str">
        <f t="shared" si="8"/>
        <v/>
      </c>
      <c r="D45" s="3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14" t="str">
        <f>IF(C45=1,SUMPRODUCT(E45:R45,Plan2!$S$3:$AF$3),IF(C45=2,SUMPRODUCT(E45:R45,Plan2!$S$4:$AF$4),IF(C45=3,SUMPRODUCT(E45:R45,Plan2!$S$7:$AF$7),IF(C45=4,SUMPRODUCT(E45:R45,Plan2!$S$8:$AF$8),IF(C45=5,SUMPRODUCT(E45:R45,Plan2!$S$13:$AF$13),IF(C45=8,SUMPRODUCT(E45:R45,Plan2!$S$9:$AF$9),IF(C45=9,SUMPRODUCT(E45:R45,Plan2!$S$10:$AF$10),IF(C45=10,SUMPRODUCT(E45:R45,Plan2!$S$12:$AF$12),IF(C45=11,SUMPRODUCT(E45:R45,Plan2!$S$11:$AF$11),IF(C45=12,SUMPRODUCT(E45:R45,Plan2!$S$6:$AF$6),IF(C45=13,SUMPRODUCT(E45:R45,Plan2!$S$5:$AF$5),IF(C45=18, SUMPRODUCT(E45:R45,Plan2!$S$15:$AF$15),IF(C45=19,SUMPRODUCT(Plan1!E45:R45,Plan2!$S$16:$AF$16),IF(C45=20,SUMPRODUCT(E45:R45,Plan2!S14:AF14),""))))))))))))))</f>
        <v/>
      </c>
      <c r="T45" s="14">
        <f t="shared" si="9"/>
        <v>0</v>
      </c>
      <c r="AA45" s="7"/>
      <c r="AB45" s="6"/>
      <c r="AC45" s="6"/>
    </row>
    <row r="46" spans="1:29" x14ac:dyDescent="0.25">
      <c r="A46" s="139"/>
      <c r="B46" s="139"/>
      <c r="C46" s="14" t="str">
        <f t="shared" si="8"/>
        <v/>
      </c>
      <c r="D46" s="3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14" t="str">
        <f>IF(C46=1,SUMPRODUCT(E46:R46,Plan2!$S$3:$AF$3),IF(C46=2,SUMPRODUCT(E46:R46,Plan2!$S$4:$AF$4),IF(C46=3,SUMPRODUCT(E46:R46,Plan2!$S$7:$AF$7),IF(C46=4,SUMPRODUCT(E46:R46,Plan2!$S$8:$AF$8),IF(C46=5,SUMPRODUCT(E46:R46,Plan2!$S$13:$AF$13),IF(C46=8,SUMPRODUCT(E46:R46,Plan2!$S$9:$AF$9),IF(C46=9,SUMPRODUCT(E46:R46,Plan2!$S$10:$AF$10),IF(C46=10,SUMPRODUCT(E46:R46,Plan2!$S$12:$AF$12),IF(C46=11,SUMPRODUCT(E46:R46,Plan2!$S$11:$AF$11),IF(C46=12,SUMPRODUCT(E46:R46,Plan2!$S$6:$AF$6),IF(C46=13,SUMPRODUCT(E46:R46,Plan2!$S$5:$AF$5),IF(C46=18, SUMPRODUCT(E46:R46,Plan2!$S$15:$AF$15),IF(C46=19,SUMPRODUCT(Plan1!E46:R46,Plan2!$S$16:$AF$16),IF(C46=20,SUMPRODUCT(E46:R46,Plan2!S14:AF14),""))))))))))))))</f>
        <v/>
      </c>
      <c r="T46" s="14">
        <f t="shared" si="9"/>
        <v>0</v>
      </c>
      <c r="AA46" s="7"/>
      <c r="AB46" s="6"/>
      <c r="AC46" s="6"/>
    </row>
    <row r="47" spans="1:29" x14ac:dyDescent="0.25">
      <c r="A47" s="139"/>
      <c r="B47" s="139"/>
      <c r="C47" s="14" t="str">
        <f t="shared" si="8"/>
        <v/>
      </c>
      <c r="D47" s="3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14" t="str">
        <f>IF(C47=1,SUMPRODUCT(E47:R47,Plan2!$S$3:$AF$3),IF(C47=2,SUMPRODUCT(E47:R47,Plan2!$S$4:$AF$4),IF(C47=3,SUMPRODUCT(E47:R47,Plan2!$S$7:$AF$7),IF(C47=4,SUMPRODUCT(E47:R47,Plan2!$S$8:$AF$8),IF(C47=5,SUMPRODUCT(E47:R47,Plan2!$S$13:$AF$13),IF(C47=8,SUMPRODUCT(E47:R47,Plan2!$S$9:$AF$9),IF(C47=9,SUMPRODUCT(E47:R47,Plan2!$S$10:$AF$10),IF(C47=10,SUMPRODUCT(E47:R47,Plan2!$S$12:$AF$12),IF(C47=11,SUMPRODUCT(E47:R47,Plan2!$S$11:$AF$11),IF(C47=12,SUMPRODUCT(E47:R47,Plan2!$S$6:$AF$6),IF(C47=13,SUMPRODUCT(E47:R47,Plan2!$S$5:$AF$5),IF(C47=18, SUMPRODUCT(E47:R47,Plan2!$S$15:$AF$15),IF(C47=19,SUMPRODUCT(Plan1!E47:R47,Plan2!$S$16:$AF$16),IF(C47=20,SUMPRODUCT(E47:R47,Plan2!S14:AF14),""))))))))))))))</f>
        <v/>
      </c>
      <c r="T47" s="14">
        <f t="shared" si="9"/>
        <v>0</v>
      </c>
      <c r="AA47" s="7"/>
      <c r="AB47" s="6"/>
      <c r="AC47" s="6"/>
    </row>
    <row r="48" spans="1:29" x14ac:dyDescent="0.25">
      <c r="A48" s="139"/>
      <c r="B48" s="139"/>
      <c r="C48" s="14" t="str">
        <f t="shared" si="8"/>
        <v/>
      </c>
      <c r="D48" s="3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14" t="str">
        <f>IF(C48=1,SUMPRODUCT(E48:R48,Plan2!$S$3:$AF$3),IF(C48=2,SUMPRODUCT(E48:R48,Plan2!$S$4:$AF$4),IF(C48=3,SUMPRODUCT(E48:R48,Plan2!$S$7:$AF$7),IF(C48=4,SUMPRODUCT(E48:R48,Plan2!$S$8:$AF$8),IF(C48=5,SUMPRODUCT(E48:R48,Plan2!$S$13:$AF$13),IF(C48=8,SUMPRODUCT(E48:R48,Plan2!$S$9:$AF$9),IF(C48=9,SUMPRODUCT(E48:R48,Plan2!$S$10:$AF$10),IF(C48=10,SUMPRODUCT(E48:R48,Plan2!$S$12:$AF$12),IF(C48=11,SUMPRODUCT(E48:R48,Plan2!$S$11:$AF$11),IF(C48=12,SUMPRODUCT(E48:R48,Plan2!$S$6:$AF$6),IF(C48=13,SUMPRODUCT(E48:R48,Plan2!$S$5:$AF$5),IF(C48=18, SUMPRODUCT(E48:R48,Plan2!$S$15:$AF$15),IF(C48=19,SUMPRODUCT(Plan1!E48:R48,Plan2!$S$16:$AF$16),IF(C48=20,SUMPRODUCT(E48:R48,Plan2!S14:AF14),""))))))))))))))</f>
        <v/>
      </c>
      <c r="T48" s="14">
        <f t="shared" si="9"/>
        <v>0</v>
      </c>
      <c r="AA48" s="7"/>
      <c r="AB48" s="6"/>
      <c r="AC48" s="6"/>
    </row>
    <row r="49" spans="1:29" x14ac:dyDescent="0.25">
      <c r="A49" s="139"/>
      <c r="B49" s="139"/>
      <c r="C49" s="14" t="str">
        <f t="shared" si="8"/>
        <v/>
      </c>
      <c r="D49" s="3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14" t="str">
        <f>IF(C49=1,SUMPRODUCT(E49:R49,Plan2!$S$3:$AF$3),IF(C49=2,SUMPRODUCT(E49:R49,Plan2!$S$4:$AF$4),IF(C49=3,SUMPRODUCT(E49:R49,Plan2!$S$7:$AF$7),IF(C49=4,SUMPRODUCT(E49:R49,Plan2!$S$8:$AF$8),IF(C49=5,SUMPRODUCT(E49:R49,Plan2!$S$13:$AF$13),IF(C49=8,SUMPRODUCT(E49:R49,Plan2!$S$9:$AF$9),IF(C49=9,SUMPRODUCT(E49:R49,Plan2!$S$10:$AF$10),IF(C49=10,SUMPRODUCT(E49:R49,Plan2!$S$12:$AF$12),IF(C49=11,SUMPRODUCT(E49:R49,Plan2!$S$11:$AF$11),IF(C49=12,SUMPRODUCT(E49:R49,Plan2!$S$6:$AF$6),IF(C49=13,SUMPRODUCT(E49:R49,Plan2!$S$5:$AF$5),IF(C49=18, SUMPRODUCT(E49:R49,Plan2!$S$15:$AF$15),IF(C49=19,SUMPRODUCT(Plan1!E49:R49,Plan2!$S$16:$AF$16),IF(C49=20,SUMPRODUCT(E49:R49,Plan2!S14:AF14),""))))))))))))))</f>
        <v/>
      </c>
      <c r="T49" s="14">
        <f t="shared" si="9"/>
        <v>0</v>
      </c>
      <c r="AA49" s="7"/>
      <c r="AB49" s="6"/>
      <c r="AC49" s="6"/>
    </row>
    <row r="50" spans="1:29" x14ac:dyDescent="0.25">
      <c r="A50" s="139"/>
      <c r="B50" s="139"/>
      <c r="C50" s="14" t="str">
        <f t="shared" si="8"/>
        <v/>
      </c>
      <c r="D50" s="3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14" t="str">
        <f>IF(C50=1,SUMPRODUCT(E50:R50,Plan2!$S$3:$AF$3),IF(C50=2,SUMPRODUCT(E50:R50,Plan2!$S$4:$AF$4),IF(C50=3,SUMPRODUCT(E50:R50,Plan2!$S$7:$AF$7),IF(C50=4,SUMPRODUCT(E50:R50,Plan2!$S$8:$AF$8),IF(C50=5,SUMPRODUCT(E50:R50,Plan2!$S$13:$AF$13),IF(C50=8,SUMPRODUCT(E50:R50,Plan2!$S$9:$AF$9),IF(C50=9,SUMPRODUCT(E50:R50,Plan2!$S$10:$AF$10),IF(C50=10,SUMPRODUCT(E50:R50,Plan2!$S$12:$AF$12),IF(C50=11,SUMPRODUCT(E50:R50,Plan2!$S$11:$AF$11),IF(C50=12,SUMPRODUCT(E50:R50,Plan2!$S$6:$AF$6),IF(C50=13,SUMPRODUCT(E50:R50,Plan2!$S$5:$AF$5),IF(C50=18, SUMPRODUCT(E50:R50,Plan2!$S$15:$AF$15),IF(C50=19,SUMPRODUCT(Plan1!E50:R50,Plan2!$S$16:$AF$16),IF(C50=20,SUMPRODUCT(E50:R50,Plan2!S14:AF14),""))))))))))))))</f>
        <v/>
      </c>
      <c r="T50" s="14">
        <f t="shared" si="9"/>
        <v>0</v>
      </c>
      <c r="AA50" s="7"/>
      <c r="AB50" s="6"/>
      <c r="AC50" s="6"/>
    </row>
    <row r="51" spans="1:29" x14ac:dyDescent="0.25">
      <c r="A51" s="139"/>
      <c r="B51" s="139"/>
      <c r="C51" s="14" t="str">
        <f t="shared" si="8"/>
        <v/>
      </c>
      <c r="D51" s="3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14" t="str">
        <f>IF(C51=1,SUMPRODUCT(E51:R51,Plan2!$S$3:$AF$3),IF(C51=2,SUMPRODUCT(E51:R51,Plan2!$S$4:$AF$4),IF(C51=3,SUMPRODUCT(E51:R51,Plan2!$S$7:$AF$7),IF(C51=4,SUMPRODUCT(E51:R51,Plan2!$S$8:$AF$8),IF(C51=5,SUMPRODUCT(E51:R51,Plan2!$S$13:$AF$13),IF(C51=8,SUMPRODUCT(E51:R51,Plan2!$S$9:$AF$9),IF(C51=9,SUMPRODUCT(E51:R51,Plan2!$S$10:$AF$10),IF(C51=10,SUMPRODUCT(E51:R51,Plan2!$S$12:$AF$12),IF(C51=11,SUMPRODUCT(E51:R51,Plan2!$S$11:$AF$11),IF(C51=12,SUMPRODUCT(E51:R51,Plan2!$S$6:$AF$6),IF(C51=13,SUMPRODUCT(E51:R51,Plan2!$S$5:$AF$5),IF(C51=18, SUMPRODUCT(E51:R51,Plan2!$S$15:$AF$15),IF(C51=19,SUMPRODUCT(Plan1!E51:R51,Plan2!$S$16:$AF$16),IF(C51=20,SUMPRODUCT(E51:R51,Plan2!S14:AF14),""))))))))))))))</f>
        <v/>
      </c>
      <c r="T51" s="14">
        <f t="shared" si="9"/>
        <v>0</v>
      </c>
    </row>
    <row r="52" spans="1:29" x14ac:dyDescent="0.25">
      <c r="A52" s="139"/>
      <c r="B52" s="139"/>
      <c r="C52" s="14" t="str">
        <f t="shared" si="8"/>
        <v/>
      </c>
      <c r="D52" s="3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14" t="str">
        <f>IF(C52=1,SUMPRODUCT(E52:R52,Plan2!$S$3:$AF$3),IF(C52=2,SUMPRODUCT(E52:R52,Plan2!$S$4:$AF$4),IF(C52=3,SUMPRODUCT(E52:R52,Plan2!$S$7:$AF$7),IF(C52=4,SUMPRODUCT(E52:R52,Plan2!$S$8:$AF$8),IF(C52=5,SUMPRODUCT(E52:R52,Plan2!$S$13:$AF$13),IF(C52=8,SUMPRODUCT(E52:R52,Plan2!$S$9:$AF$9),IF(C52=9,SUMPRODUCT(E52:R52,Plan2!$S$10:$AF$10),IF(C52=10,SUMPRODUCT(E52:R52,Plan2!$S$12:$AF$12),IF(C52=11,SUMPRODUCT(E52:R52,Plan2!$S$11:$AF$11),IF(C52=12,SUMPRODUCT(E52:R52,Plan2!$S$6:$AF$6),IF(C52=13,SUMPRODUCT(E52:R52,Plan2!$S$5:$AF$5),IF(C52=18, SUMPRODUCT(E52:R52,Plan2!$S$15:$AF$15),IF(C52=19,SUMPRODUCT(Plan1!E52:R52,Plan2!$S$16:$AF$16),IF(C52=20,SUMPRODUCT(E52:R52,Plan2!S14:AF14),""))))))))))))))</f>
        <v/>
      </c>
      <c r="T52" s="14">
        <f t="shared" si="9"/>
        <v>0</v>
      </c>
    </row>
    <row r="53" spans="1:29" x14ac:dyDescent="0.25">
      <c r="A53" s="139"/>
      <c r="B53" s="139"/>
      <c r="C53" s="14" t="str">
        <f t="shared" si="8"/>
        <v/>
      </c>
      <c r="D53" s="3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14" t="str">
        <f>IF(C53=1,SUMPRODUCT(E53:R53,Plan2!$S$3:$AF$3),IF(C53=2,SUMPRODUCT(E53:R53,Plan2!$S$4:$AF$4),IF(C53=3,SUMPRODUCT(E53:R53,Plan2!$S$7:$AF$7),IF(C53=4,SUMPRODUCT(E53:R53,Plan2!$S$8:$AF$8),IF(C53=5,SUMPRODUCT(E53:R53,Plan2!$S$13:$AF$13),IF(C53=8,SUMPRODUCT(E53:R53,Plan2!$S$9:$AF$9),IF(C53=9,SUMPRODUCT(E53:R53,Plan2!$S$10:$AF$10),IF(C53=10,SUMPRODUCT(E53:R53,Plan2!$S$12:$AF$12),IF(C53=11,SUMPRODUCT(E53:R53,Plan2!$S$11:$AF$11),IF(C53=12,SUMPRODUCT(E53:R53,Plan2!$S$6:$AF$6),IF(C53=13,SUMPRODUCT(E53:R53,Plan2!$S$5:$AF$5),IF(C53=18, SUMPRODUCT(E53:R53,Plan2!$S$15:$AF$15),IF(C53=19,SUMPRODUCT(Plan1!E53:R53,Plan2!$S$16:$AF$16),IF(C53=20,SUMPRODUCT(E53:R53,Plan2!S14:AF14),""))))))))))))))</f>
        <v/>
      </c>
      <c r="T53" s="14">
        <f t="shared" si="9"/>
        <v>0</v>
      </c>
    </row>
    <row r="54" spans="1:29" x14ac:dyDescent="0.25">
      <c r="A54" s="139"/>
      <c r="B54" s="139"/>
      <c r="C54" s="14" t="str">
        <f t="shared" si="8"/>
        <v/>
      </c>
      <c r="D54" s="3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14" t="str">
        <f>IF(C54=1,SUMPRODUCT(E54:R54,Plan2!$S$3:$AF$3),IF(C54=2,SUMPRODUCT(E54:R54,Plan2!$S$4:$AF$4),IF(C54=3,SUMPRODUCT(E54:R54,Plan2!$S$7:$AF$7),IF(C54=4,SUMPRODUCT(E54:R54,Plan2!$S$8:$AF$8),IF(C54=5,SUMPRODUCT(E54:R54,Plan2!$S$13:$AF$13),IF(C54=8,SUMPRODUCT(E54:R54,Plan2!$S$9:$AF$9),IF(C54=9,SUMPRODUCT(E54:R54,Plan2!$S$10:$AF$10),IF(C54=10,SUMPRODUCT(E54:R54,Plan2!$S$12:$AF$12),IF(C54=11,SUMPRODUCT(E54:R54,Plan2!$S$11:$AF$11),IF(C54=12,SUMPRODUCT(E54:R54,Plan2!$S$6:$AF$6),IF(C54=13,SUMPRODUCT(E54:R54,Plan2!$S$5:$AF$5),IF(C54=18, SUMPRODUCT(E54:R54,Plan2!$S$15:$AF$15),IF(C54=19,SUMPRODUCT(Plan1!E54:R54,Plan2!$S$16:$AF$16),IF(C54=20,SUMPRODUCT(E54:R54,Plan2!S14:AF14),""))))))))))))))</f>
        <v/>
      </c>
      <c r="T54" s="14">
        <f t="shared" si="9"/>
        <v>0</v>
      </c>
    </row>
    <row r="55" spans="1:29" x14ac:dyDescent="0.25">
      <c r="A55" s="139"/>
      <c r="B55" s="139"/>
      <c r="C55" s="14" t="str">
        <f t="shared" si="8"/>
        <v/>
      </c>
      <c r="D55" s="3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14" t="str">
        <f>IF(C55=1,SUMPRODUCT(E55:R55,Plan2!$S$3:$AF$3),IF(C55=2,SUMPRODUCT(E55:R55,Plan2!$S$4:$AF$4),IF(C55=3,SUMPRODUCT(E55:R55,Plan2!$S$7:$AF$7),IF(C55=4,SUMPRODUCT(E55:R55,Plan2!$S$8:$AF$8),IF(C55=5,SUMPRODUCT(E55:R55,Plan2!$S$13:$AF$13),IF(C55=8,SUMPRODUCT(E55:R55,Plan2!$S$9:$AF$9),IF(C55=9,SUMPRODUCT(E55:R55,Plan2!$S$10:$AF$10),IF(C55=10,SUMPRODUCT(E55:R55,Plan2!$S$12:$AF$12),IF(C55=11,SUMPRODUCT(E55:R55,Plan2!$S$11:$AF$11),IF(C55=12,SUMPRODUCT(E55:R55,Plan2!$S$6:$AF$6),IF(C55=13,SUMPRODUCT(E55:R55,Plan2!$S$5:$AF$5),IF(C55=18, SUMPRODUCT(E55:R55,Plan2!$S$15:$AF$15),IF(C55=19,SUMPRODUCT(Plan1!E55:R55,Plan2!$S$16:$AF$16),IF(C55=20,SUMPRODUCT(E55:R55,Plan2!S14:AF14),""))))))))))))))</f>
        <v/>
      </c>
      <c r="T55" s="14">
        <f t="shared" si="9"/>
        <v>0</v>
      </c>
    </row>
    <row r="56" spans="1:29" x14ac:dyDescent="0.25">
      <c r="A56" s="139"/>
      <c r="B56" s="139"/>
      <c r="C56" s="14" t="str">
        <f t="shared" si="8"/>
        <v/>
      </c>
      <c r="D56" s="3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14" t="str">
        <f>IF(C56=1,SUMPRODUCT(E56:R56,Plan2!$S$3:$AF$3),IF(C56=2,SUMPRODUCT(E56:R56,Plan2!$S$4:$AF$4),IF(C56=3,SUMPRODUCT(E56:R56,Plan2!$S$7:$AF$7),IF(C56=4,SUMPRODUCT(E56:R56,Plan2!$S$8:$AF$8),IF(C56=5,SUMPRODUCT(E56:R56,Plan2!$S$13:$AF$13),IF(C56=8,SUMPRODUCT(E56:R56,Plan2!$S$9:$AF$9),IF(C56=9,SUMPRODUCT(E56:R56,Plan2!$S$10:$AF$10),IF(C56=10,SUMPRODUCT(E56:R56,Plan2!$S$12:$AF$12),IF(C56=11,SUMPRODUCT(E56:R56,Plan2!$S$11:$AF$11),IF(C56=12,SUMPRODUCT(E56:R56,Plan2!$S$6:$AF$6),IF(C56=13,SUMPRODUCT(E56:R56,Plan2!$S$5:$AF$5),IF(C56=18, SUMPRODUCT(E56:R56,Plan2!$S$15:$AF$15),IF(C56=19,SUMPRODUCT(Plan1!E56:R56,Plan2!$S$16:$AF$16),IF(C56=20,SUMPRODUCT(E56:R56,Plan2!S14:AF14),""))))))))))))))</f>
        <v/>
      </c>
      <c r="T56" s="14">
        <f t="shared" si="9"/>
        <v>0</v>
      </c>
    </row>
    <row r="57" spans="1:29" x14ac:dyDescent="0.25">
      <c r="A57" s="139"/>
      <c r="B57" s="139"/>
      <c r="C57" s="1"/>
      <c r="D57" s="3"/>
      <c r="E57" s="19" t="s">
        <v>55</v>
      </c>
      <c r="F57" s="22" t="s">
        <v>56</v>
      </c>
      <c r="G57" s="22" t="s">
        <v>57</v>
      </c>
      <c r="H57" s="33" t="s">
        <v>28</v>
      </c>
      <c r="I57" s="32" t="s">
        <v>29</v>
      </c>
      <c r="J57" s="32" t="s">
        <v>30</v>
      </c>
      <c r="K57" s="32" t="s">
        <v>31</v>
      </c>
      <c r="L57" s="32" t="s">
        <v>32</v>
      </c>
      <c r="M57" s="32" t="s">
        <v>33</v>
      </c>
      <c r="N57" s="32" t="s">
        <v>34</v>
      </c>
      <c r="O57" s="32" t="s">
        <v>35</v>
      </c>
      <c r="P57" s="32" t="s">
        <v>36</v>
      </c>
      <c r="Q57" s="32" t="s">
        <v>37</v>
      </c>
      <c r="R57" s="32" t="s">
        <v>38</v>
      </c>
      <c r="S57" s="14"/>
      <c r="T57" s="14"/>
    </row>
    <row r="58" spans="1:29" x14ac:dyDescent="0.25">
      <c r="A58" s="175" t="s">
        <v>5</v>
      </c>
      <c r="B58" s="176"/>
      <c r="C58" s="177"/>
      <c r="D58" s="41" t="s">
        <v>54</v>
      </c>
      <c r="E58" s="144" t="s">
        <v>11</v>
      </c>
      <c r="F58" s="145"/>
      <c r="G58" s="144" t="s">
        <v>45</v>
      </c>
      <c r="H58" s="173"/>
      <c r="I58" s="178" t="s">
        <v>5</v>
      </c>
      <c r="J58" s="179"/>
      <c r="K58" s="179"/>
      <c r="L58" s="145"/>
      <c r="M58" s="144" t="s">
        <v>54</v>
      </c>
      <c r="N58" s="145"/>
      <c r="O58" s="144" t="s">
        <v>11</v>
      </c>
      <c r="P58" s="145"/>
      <c r="Q58" s="144" t="s">
        <v>45</v>
      </c>
      <c r="R58" s="145"/>
      <c r="S58" s="14"/>
      <c r="T58" s="14"/>
    </row>
    <row r="59" spans="1:29" x14ac:dyDescent="0.25">
      <c r="A59" s="171" t="s">
        <v>581</v>
      </c>
      <c r="B59" s="136"/>
      <c r="C59" s="137"/>
      <c r="D59" s="38" t="str">
        <f>IF(SUMIF($C$37:$C$56,3,$T$37:$T$56)=0,"",SUMIF($C$37:$C$56,3,$T$37:$T$56))</f>
        <v/>
      </c>
      <c r="E59" s="131" t="s">
        <v>10</v>
      </c>
      <c r="F59" s="132"/>
      <c r="G59" s="133" t="str">
        <f>IF(SUMIF($C$37:$C$56,3,$S$37:$S$56)=0,"",SUMIF($C$37:$C$56,3,$S$37:$S$56))</f>
        <v/>
      </c>
      <c r="H59" s="134"/>
      <c r="I59" s="135" t="s">
        <v>579</v>
      </c>
      <c r="J59" s="136"/>
      <c r="K59" s="136"/>
      <c r="L59" s="137"/>
      <c r="M59" s="131" t="str">
        <f>IF(SUMIF($C$37:$C$56,1,$T$37:$T$56)=0,"",SUMIF($C$37:$C$56,1,$T$37:$T$56))</f>
        <v/>
      </c>
      <c r="N59" s="132"/>
      <c r="O59" s="131" t="s">
        <v>10</v>
      </c>
      <c r="P59" s="132"/>
      <c r="Q59" s="141" t="str">
        <f>IF(SUMIF($C$37:$C$56,1,$S$37:$S$56)=0,"",SUMIF($C$37:$C$56,1,$S$37:$S$56))</f>
        <v/>
      </c>
      <c r="R59" s="142"/>
      <c r="S59" s="14"/>
      <c r="T59" s="14"/>
    </row>
    <row r="60" spans="1:29" x14ac:dyDescent="0.25">
      <c r="A60" s="171" t="s">
        <v>582</v>
      </c>
      <c r="B60" s="136"/>
      <c r="C60" s="137"/>
      <c r="D60" s="38" t="str">
        <f>IF(SUMIF($C$37:$C$56,4,$T$37:$T$56)=0,"",SUMIF($C$37:$C$56,4,$T$37:$T$56))</f>
        <v/>
      </c>
      <c r="E60" s="131" t="s">
        <v>10</v>
      </c>
      <c r="F60" s="132"/>
      <c r="G60" s="133" t="str">
        <f>IF(SUMIF($C$37:$C$56,4,$S$37:$S$56)=0,"",SUMIF($C$37:$C$56,4,$S$37:$S$56))</f>
        <v/>
      </c>
      <c r="H60" s="134"/>
      <c r="I60" s="135" t="s">
        <v>580</v>
      </c>
      <c r="J60" s="136"/>
      <c r="K60" s="136"/>
      <c r="L60" s="137"/>
      <c r="M60" s="131" t="str">
        <f>IF(SUMIF($C$37:$C$56,2,$T$37:$T$56)=0,"",SUMIF($C$37:$C$56,2,$T$37:$T$56))</f>
        <v/>
      </c>
      <c r="N60" s="132"/>
      <c r="O60" s="131" t="s">
        <v>10</v>
      </c>
      <c r="P60" s="132"/>
      <c r="Q60" s="141" t="str">
        <f>IF(SUMIF($C$37:$C$56,2,$S$37:$S$56)=0,"",SUMIF($C$37:$C$56,2,$S$37:$S$56))</f>
        <v/>
      </c>
      <c r="R60" s="142"/>
      <c r="S60" s="14"/>
      <c r="T60" s="14"/>
    </row>
    <row r="61" spans="1:29" x14ac:dyDescent="0.25">
      <c r="A61" s="171" t="s">
        <v>583</v>
      </c>
      <c r="B61" s="136"/>
      <c r="C61" s="137"/>
      <c r="D61" s="38" t="str">
        <f>IF(SUMIF($C$37:$C$56,8,$T$37:$T$56)=0,"",SUMIF($C$37:$C$56,8,$T$37:$T$56))</f>
        <v/>
      </c>
      <c r="E61" s="131" t="s">
        <v>10</v>
      </c>
      <c r="F61" s="132"/>
      <c r="G61" s="133" t="str">
        <f>IF(SUMIF($C$37:$C$56,8,$S$37:$S$56)=0,"",SUMIF($C$37:$C$56,8,$S$37:$S$56))</f>
        <v/>
      </c>
      <c r="H61" s="134"/>
      <c r="I61" s="135" t="s">
        <v>584</v>
      </c>
      <c r="J61" s="136"/>
      <c r="K61" s="136"/>
      <c r="L61" s="137"/>
      <c r="M61" s="131" t="str">
        <f>IF(SUMIF($C$37:$C$56,9,$T$37:$T$56)=D580,"",SUMIF($C$37:$C$56,9,$T$37:$T$56))</f>
        <v/>
      </c>
      <c r="N61" s="132"/>
      <c r="O61" s="131" t="s">
        <v>10</v>
      </c>
      <c r="P61" s="132"/>
      <c r="Q61" s="141" t="str">
        <f>IF(SUMIF($C$37:$C$56,9,$S$37:$S$56)=0,"",SUMIF($C$37:$C$56,9,$S$37:$S$56))</f>
        <v/>
      </c>
      <c r="R61" s="142"/>
      <c r="S61" s="14"/>
      <c r="T61" s="14"/>
    </row>
    <row r="62" spans="1:29" x14ac:dyDescent="0.25">
      <c r="A62" s="171" t="s">
        <v>665</v>
      </c>
      <c r="B62" s="136"/>
      <c r="C62" s="137"/>
      <c r="D62" s="38" t="str">
        <f>IF(SUMIF($C$37:$C$56,18,$T$37:$T$56)=0,"",SUMIF($C$37:$C$56,18,$T$37:$T$56))</f>
        <v/>
      </c>
      <c r="E62" s="131" t="s">
        <v>10</v>
      </c>
      <c r="F62" s="132"/>
      <c r="G62" s="133" t="str">
        <f>IF(SUMIF($C$37:$C$56,18,$S$37:$S$56)=0,"",SUMIF($C$37:$C$56,18,$S$37:$S$56))</f>
        <v/>
      </c>
      <c r="H62" s="134"/>
      <c r="I62" s="135" t="s">
        <v>585</v>
      </c>
      <c r="J62" s="136"/>
      <c r="K62" s="136"/>
      <c r="L62" s="137"/>
      <c r="M62" s="131" t="str">
        <f>IF(SUMIF($C$37:$C$56,11,$T$37:$T$56)=0,"",SUMIF($C$37:$C$56,11,$T$37:$T$56))</f>
        <v/>
      </c>
      <c r="N62" s="132"/>
      <c r="O62" s="131" t="s">
        <v>10</v>
      </c>
      <c r="P62" s="132"/>
      <c r="Q62" s="141" t="str">
        <f>IF(SUMIF($C$37:$C$56,11,$S$37:$S$56)=0,"",SUMIF($C$37:$C$56,11,$S$37:$S$56))</f>
        <v/>
      </c>
      <c r="R62" s="142"/>
      <c r="S62" s="14"/>
      <c r="T62" s="14"/>
    </row>
    <row r="63" spans="1:29" x14ac:dyDescent="0.25">
      <c r="A63" s="171" t="s">
        <v>666</v>
      </c>
      <c r="B63" s="136"/>
      <c r="C63" s="137"/>
      <c r="D63" s="38" t="str">
        <f>IF(SUMIF($C$37:$C$56,19,$T$37:$T$56)=0,"",SUMIF($C$37:$C$56,19,$T$37:$T$56))</f>
        <v/>
      </c>
      <c r="E63" s="131" t="s">
        <v>10</v>
      </c>
      <c r="F63" s="181"/>
      <c r="G63" s="182" t="str">
        <f>IF(SUMIF($C$37:$C$56,19,$S$37:$S$56)=0,"",SUMIF($C$37:$C$56,19,$S$37:$S$56))</f>
        <v/>
      </c>
      <c r="H63" s="183"/>
      <c r="I63" s="136" t="s">
        <v>586</v>
      </c>
      <c r="J63" s="136"/>
      <c r="K63" s="136"/>
      <c r="L63" s="137"/>
      <c r="M63" s="131" t="str">
        <f>IF(SUMIF($C$37:$C$56,10,$T$37:$T$56)=0,"",SUMIF($C$37:$C$56,10,$T$37:$T$56))</f>
        <v/>
      </c>
      <c r="N63" s="132"/>
      <c r="O63" s="131" t="s">
        <v>10</v>
      </c>
      <c r="P63" s="132"/>
      <c r="Q63" s="141" t="str">
        <f>IF(SUMIF($C$37:$C$56,10,$S$37:$S$56)=0,"",SUMIF($C$37:$C$56,10,$S$37:$S$56))</f>
        <v/>
      </c>
      <c r="R63" s="142"/>
      <c r="S63" s="14"/>
      <c r="T63" s="14"/>
    </row>
    <row r="64" spans="1:29" x14ac:dyDescent="0.25">
      <c r="A64" s="171" t="s">
        <v>596</v>
      </c>
      <c r="B64" s="136"/>
      <c r="C64" s="137"/>
      <c r="D64" s="38" t="str">
        <f>IF(SUMIF($C$37:$C$56,13,$T$37:$T$56)=0,"",SUMIF($C$37:$C$56,13,$T$37:$T$56))</f>
        <v/>
      </c>
      <c r="E64" s="131" t="s">
        <v>10</v>
      </c>
      <c r="F64" s="132"/>
      <c r="G64" s="133" t="str">
        <f>IF(SUMIF($C$37:$C$56,13,$S$37:$S$56)=0,"",SUMIF($C$37:$C$56,13,$S$37:$S$56))</f>
        <v/>
      </c>
      <c r="H64" s="134"/>
      <c r="I64" s="136" t="s">
        <v>684</v>
      </c>
      <c r="J64" s="136"/>
      <c r="K64" s="136"/>
      <c r="L64" s="136"/>
      <c r="M64" s="154" t="str">
        <f>IF(SUMIF($C$37:$C$56,5,$T$37:$T$56)=0,"",SUMIF($C$37:$C$56,5,$T$37:$T$56))</f>
        <v/>
      </c>
      <c r="N64" s="154"/>
      <c r="O64" s="131" t="s">
        <v>10</v>
      </c>
      <c r="P64" s="132"/>
      <c r="Q64" s="141" t="str">
        <f>IF(SUMIF($C$37:$C$56,5,$S$37:$S$56)=0,"",SUMIF($C$37:$C$56,5,$S$37:$S$56))</f>
        <v/>
      </c>
      <c r="R64" s="142"/>
      <c r="S64" s="14"/>
      <c r="T64" s="14"/>
    </row>
    <row r="65" spans="1:20" x14ac:dyDescent="0.25">
      <c r="A65" s="143" t="s">
        <v>595</v>
      </c>
      <c r="B65" s="143"/>
      <c r="C65" s="143"/>
      <c r="D65" s="38" t="str">
        <f>IF(SUMIF($C$37:$C$56,12,$T$37:$T$56)=0,"",SUMIF($C$37:$C$56,12,$T$37:$T$56))</f>
        <v/>
      </c>
      <c r="E65" s="154" t="s">
        <v>10</v>
      </c>
      <c r="F65" s="154"/>
      <c r="G65" s="155" t="str">
        <f>IF(SUMIF($C$37:$C$56,12,$S$37:$S$56)=0,"",SUMIF($C$37:$C$56,12,$S$37:$S$56))</f>
        <v/>
      </c>
      <c r="H65" s="134"/>
      <c r="I65" s="135" t="s">
        <v>688</v>
      </c>
      <c r="J65" s="136"/>
      <c r="K65" s="136"/>
      <c r="L65" s="137"/>
      <c r="M65" s="154" t="str">
        <f>IF(SUMIF($C$37:$C$56,20,$T$37:$T$56)=0,"",SUMIF($C$37:$C$56,20,$T$37:$T$56))</f>
        <v/>
      </c>
      <c r="N65" s="154"/>
      <c r="O65" s="157" t="s">
        <v>10</v>
      </c>
      <c r="P65" s="158"/>
      <c r="Q65" s="141" t="str">
        <f>IF(SUMIF($C$37:$C$56,20,$S$37:$S$56)=0,"",SUMIF($C$37:$C$56,20,$S$37:$S$56))</f>
        <v/>
      </c>
      <c r="R65" s="142"/>
      <c r="S65" s="14"/>
      <c r="T65" s="14"/>
    </row>
    <row r="66" spans="1:20" ht="15.75" thickBot="1" x14ac:dyDescent="0.3">
      <c r="A66" s="172"/>
      <c r="B66" s="172"/>
      <c r="C66" s="172"/>
      <c r="D66" s="172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57" t="s">
        <v>550</v>
      </c>
      <c r="P66" s="156" t="str">
        <f>IF(SUM(G59:H65)+SUM(Q59:R65)=0," ",SUM(G59:H65)+SUM(Q59:R65))</f>
        <v xml:space="preserve"> </v>
      </c>
      <c r="Q66" s="156"/>
      <c r="R66" s="156"/>
    </row>
    <row r="67" spans="1:20" ht="15.75" thickTop="1" x14ac:dyDescent="0.25">
      <c r="A67" s="39" t="s">
        <v>615</v>
      </c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</row>
    <row r="68" spans="1:20" x14ac:dyDescent="0.25">
      <c r="A68" s="127" t="s">
        <v>5</v>
      </c>
      <c r="B68" s="127"/>
      <c r="C68" s="18"/>
      <c r="D68" s="15" t="s">
        <v>6</v>
      </c>
      <c r="E68" s="10" t="s">
        <v>55</v>
      </c>
      <c r="F68" s="10" t="s">
        <v>56</v>
      </c>
      <c r="G68" s="9" t="s">
        <v>57</v>
      </c>
      <c r="H68" s="11" t="s">
        <v>28</v>
      </c>
      <c r="I68" s="11" t="s">
        <v>29</v>
      </c>
      <c r="J68" s="11" t="s">
        <v>30</v>
      </c>
      <c r="K68" s="11" t="s">
        <v>31</v>
      </c>
      <c r="L68" s="11" t="s">
        <v>32</v>
      </c>
      <c r="M68" s="11" t="s">
        <v>33</v>
      </c>
      <c r="N68" s="11" t="s">
        <v>34</v>
      </c>
      <c r="O68" s="11" t="s">
        <v>35</v>
      </c>
      <c r="P68" s="11" t="s">
        <v>36</v>
      </c>
      <c r="Q68" s="11" t="s">
        <v>37</v>
      </c>
      <c r="R68" s="11" t="s">
        <v>38</v>
      </c>
    </row>
    <row r="69" spans="1:20" x14ac:dyDescent="0.25">
      <c r="A69" s="126"/>
      <c r="B69" s="126"/>
      <c r="C69" s="14" t="str">
        <f>IF(A69="Tira Tradicional (10 pares)",6,IF(A69="Tira Slim Pacote (10 pares)",7,IF(A69="Tira Slim Lisa Pac. (10 pares)",14,IF(A69="Tira Trad. Lisa (10 pares)",15,IF(A69="Etiqueta de Numeração",16, IF(A69="Tira Asa Delta",17,""))))))</f>
        <v/>
      </c>
      <c r="D69" s="3"/>
      <c r="E69" s="34"/>
      <c r="F69" s="3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14" t="str">
        <f>IF(C69=6,"",IF(C69=7,VLOOKUP(D69,SLIM_COR,2,0),""))</f>
        <v/>
      </c>
      <c r="T69" s="14">
        <f>SUM(E69:R69)</f>
        <v>0</v>
      </c>
    </row>
    <row r="70" spans="1:20" x14ac:dyDescent="0.25">
      <c r="A70" s="126"/>
      <c r="B70" s="126"/>
      <c r="C70" s="14" t="str">
        <f>IF(A70="Tira Tradicional (10 pares)",6,IF(A70="Tira Slim Pacote (10 pares)",7,IF(A70="Tira Slim Lisa Pac. (10 pares)",14,IF(A70="Tira Trad. Lisa (10 pares)",15,IF(A70="Etiqueta de Numeração",16, IF(A70="Tira Asa Delta",17,C69))))))</f>
        <v/>
      </c>
      <c r="D70" s="3"/>
      <c r="E70" s="34"/>
      <c r="F70" s="34"/>
      <c r="G70" s="58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14" t="str">
        <f>IF(C70=6,"",IF(C70=7,VLOOKUP(D70,SLIM_COR,2,0),""))</f>
        <v/>
      </c>
      <c r="T70" s="14">
        <f t="shared" ref="T70:T91" si="10">SUM(E70:R70)</f>
        <v>0</v>
      </c>
    </row>
    <row r="71" spans="1:20" x14ac:dyDescent="0.25">
      <c r="A71" s="126"/>
      <c r="B71" s="126"/>
      <c r="C71" s="14" t="str">
        <f t="shared" ref="C71:C91" si="11">IF(A71="Tira Tradicional (10 pares)",6,IF(A71="Tira Slim Pacote (10 pares)",7,IF(A71="Tira Slim Lisa Pac. (10 pares)",14,IF(A71="Tira Trad. Lisa (10 pares)",15,IF(A71="Etiqueta de Numeração",16, IF(A71="Tira Asa Delta",17,C70))))))</f>
        <v/>
      </c>
      <c r="D71" s="3"/>
      <c r="E71" s="34"/>
      <c r="F71" s="3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14" t="str">
        <f>IF(C71=6,"",IF(C71=7,VLOOKUP(D71,SLIM_COR,2,0),""))</f>
        <v/>
      </c>
      <c r="T71" s="14">
        <f t="shared" si="10"/>
        <v>0</v>
      </c>
    </row>
    <row r="72" spans="1:20" x14ac:dyDescent="0.25">
      <c r="A72" s="139"/>
      <c r="B72" s="139"/>
      <c r="C72" s="14" t="str">
        <f t="shared" si="11"/>
        <v/>
      </c>
      <c r="D72" s="3"/>
      <c r="E72" s="34"/>
      <c r="F72" s="3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14" t="str">
        <f>IF(C72=6,"",IF(C72=7,VLOOKUP(D72,SLIM_COR,2,0),""))</f>
        <v/>
      </c>
      <c r="T72" s="14">
        <f t="shared" si="10"/>
        <v>0</v>
      </c>
    </row>
    <row r="73" spans="1:20" x14ac:dyDescent="0.25">
      <c r="A73" s="139"/>
      <c r="B73" s="139"/>
      <c r="C73" s="14" t="str">
        <f t="shared" si="11"/>
        <v/>
      </c>
      <c r="D73" s="3"/>
      <c r="E73" s="34"/>
      <c r="F73" s="3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14" t="str">
        <f t="shared" ref="S73:S90" si="12">IF(C73=6,"",IF(C73=7,VLOOKUP(D73,SLIM_COR,2,0),""))</f>
        <v/>
      </c>
      <c r="T73" s="14">
        <f t="shared" si="10"/>
        <v>0</v>
      </c>
    </row>
    <row r="74" spans="1:20" x14ac:dyDescent="0.25">
      <c r="A74" s="139"/>
      <c r="B74" s="139"/>
      <c r="C74" s="14" t="str">
        <f t="shared" si="11"/>
        <v/>
      </c>
      <c r="D74" s="3"/>
      <c r="E74" s="34"/>
      <c r="F74" s="3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14" t="str">
        <f t="shared" si="12"/>
        <v/>
      </c>
      <c r="T74" s="14">
        <f t="shared" si="10"/>
        <v>0</v>
      </c>
    </row>
    <row r="75" spans="1:20" x14ac:dyDescent="0.25">
      <c r="A75" s="139"/>
      <c r="B75" s="139"/>
      <c r="C75" s="14" t="str">
        <f t="shared" si="11"/>
        <v/>
      </c>
      <c r="D75" s="3"/>
      <c r="E75" s="34"/>
      <c r="F75" s="3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14" t="str">
        <f t="shared" si="12"/>
        <v/>
      </c>
      <c r="T75" s="14">
        <f t="shared" si="10"/>
        <v>0</v>
      </c>
    </row>
    <row r="76" spans="1:20" x14ac:dyDescent="0.25">
      <c r="A76" s="139"/>
      <c r="B76" s="139"/>
      <c r="C76" s="14" t="str">
        <f t="shared" si="11"/>
        <v/>
      </c>
      <c r="D76" s="3"/>
      <c r="E76" s="34"/>
      <c r="F76" s="3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14" t="str">
        <f t="shared" si="12"/>
        <v/>
      </c>
      <c r="T76" s="14">
        <f t="shared" si="10"/>
        <v>0</v>
      </c>
    </row>
    <row r="77" spans="1:20" x14ac:dyDescent="0.25">
      <c r="A77" s="139"/>
      <c r="B77" s="139"/>
      <c r="C77" s="14" t="str">
        <f t="shared" si="11"/>
        <v/>
      </c>
      <c r="D77" s="3"/>
      <c r="E77" s="34"/>
      <c r="F77" s="3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14" t="str">
        <f t="shared" si="12"/>
        <v/>
      </c>
      <c r="T77" s="14">
        <f t="shared" si="10"/>
        <v>0</v>
      </c>
    </row>
    <row r="78" spans="1:20" x14ac:dyDescent="0.25">
      <c r="A78" s="139"/>
      <c r="B78" s="139"/>
      <c r="C78" s="14" t="str">
        <f t="shared" si="11"/>
        <v/>
      </c>
      <c r="D78" s="3"/>
      <c r="E78" s="34"/>
      <c r="F78" s="3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14" t="str">
        <f t="shared" si="12"/>
        <v/>
      </c>
      <c r="T78" s="14">
        <f t="shared" si="10"/>
        <v>0</v>
      </c>
    </row>
    <row r="79" spans="1:20" x14ac:dyDescent="0.25">
      <c r="A79" s="139"/>
      <c r="B79" s="139"/>
      <c r="C79" s="14" t="str">
        <f t="shared" si="11"/>
        <v/>
      </c>
      <c r="D79" s="3"/>
      <c r="E79" s="34"/>
      <c r="F79" s="3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14" t="str">
        <f t="shared" si="12"/>
        <v/>
      </c>
      <c r="T79" s="14">
        <f t="shared" si="10"/>
        <v>0</v>
      </c>
    </row>
    <row r="80" spans="1:20" x14ac:dyDescent="0.25">
      <c r="A80" s="139"/>
      <c r="B80" s="139"/>
      <c r="C80" s="14" t="str">
        <f t="shared" si="11"/>
        <v/>
      </c>
      <c r="D80" s="3"/>
      <c r="E80" s="34"/>
      <c r="F80" s="3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14" t="str">
        <f t="shared" si="12"/>
        <v/>
      </c>
      <c r="T80" s="14">
        <f t="shared" si="10"/>
        <v>0</v>
      </c>
    </row>
    <row r="81" spans="1:20" x14ac:dyDescent="0.25">
      <c r="A81" s="139"/>
      <c r="B81" s="139"/>
      <c r="C81" s="14" t="str">
        <f t="shared" si="11"/>
        <v/>
      </c>
      <c r="D81" s="3"/>
      <c r="E81" s="34"/>
      <c r="F81" s="3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14" t="str">
        <f t="shared" si="12"/>
        <v/>
      </c>
      <c r="T81" s="14">
        <f t="shared" si="10"/>
        <v>0</v>
      </c>
    </row>
    <row r="82" spans="1:20" x14ac:dyDescent="0.25">
      <c r="A82" s="139"/>
      <c r="B82" s="139"/>
      <c r="C82" s="14" t="str">
        <f t="shared" si="11"/>
        <v/>
      </c>
      <c r="D82" s="3"/>
      <c r="E82" s="34"/>
      <c r="F82" s="3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14" t="str">
        <f t="shared" si="12"/>
        <v/>
      </c>
      <c r="T82" s="14">
        <f t="shared" si="10"/>
        <v>0</v>
      </c>
    </row>
    <row r="83" spans="1:20" x14ac:dyDescent="0.25">
      <c r="A83" s="139"/>
      <c r="B83" s="139"/>
      <c r="C83" s="14" t="str">
        <f t="shared" si="11"/>
        <v/>
      </c>
      <c r="D83" s="3"/>
      <c r="E83" s="34"/>
      <c r="F83" s="3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14" t="str">
        <f t="shared" si="12"/>
        <v/>
      </c>
      <c r="T83" s="14">
        <f t="shared" si="10"/>
        <v>0</v>
      </c>
    </row>
    <row r="84" spans="1:20" x14ac:dyDescent="0.25">
      <c r="A84" s="139"/>
      <c r="B84" s="139"/>
      <c r="C84" s="14" t="str">
        <f t="shared" si="11"/>
        <v/>
      </c>
      <c r="D84" s="3"/>
      <c r="E84" s="34"/>
      <c r="F84" s="3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14" t="str">
        <f t="shared" si="12"/>
        <v/>
      </c>
      <c r="T84" s="14">
        <f t="shared" si="10"/>
        <v>0</v>
      </c>
    </row>
    <row r="85" spans="1:20" x14ac:dyDescent="0.25">
      <c r="A85" s="139"/>
      <c r="B85" s="139"/>
      <c r="C85" s="14" t="str">
        <f t="shared" si="11"/>
        <v/>
      </c>
      <c r="D85" s="3"/>
      <c r="E85" s="34"/>
      <c r="F85" s="3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14" t="str">
        <f t="shared" si="12"/>
        <v/>
      </c>
      <c r="T85" s="14">
        <f t="shared" si="10"/>
        <v>0</v>
      </c>
    </row>
    <row r="86" spans="1:20" x14ac:dyDescent="0.25">
      <c r="A86" s="139"/>
      <c r="B86" s="139"/>
      <c r="C86" s="14" t="str">
        <f t="shared" si="11"/>
        <v/>
      </c>
      <c r="D86" s="3"/>
      <c r="E86" s="34"/>
      <c r="F86" s="3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14" t="str">
        <f t="shared" si="12"/>
        <v/>
      </c>
      <c r="T86" s="14">
        <f t="shared" si="10"/>
        <v>0</v>
      </c>
    </row>
    <row r="87" spans="1:20" x14ac:dyDescent="0.25">
      <c r="A87" s="139"/>
      <c r="B87" s="139"/>
      <c r="C87" s="14" t="str">
        <f t="shared" si="11"/>
        <v/>
      </c>
      <c r="D87" s="3"/>
      <c r="E87" s="34"/>
      <c r="F87" s="3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14" t="str">
        <f t="shared" si="12"/>
        <v/>
      </c>
      <c r="T87" s="14">
        <f t="shared" si="10"/>
        <v>0</v>
      </c>
    </row>
    <row r="88" spans="1:20" x14ac:dyDescent="0.25">
      <c r="A88" s="139"/>
      <c r="B88" s="139"/>
      <c r="C88" s="14" t="str">
        <f t="shared" si="11"/>
        <v/>
      </c>
      <c r="D88" s="3"/>
      <c r="E88" s="34"/>
      <c r="F88" s="3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14" t="str">
        <f t="shared" si="12"/>
        <v/>
      </c>
      <c r="T88" s="14">
        <f t="shared" si="10"/>
        <v>0</v>
      </c>
    </row>
    <row r="89" spans="1:20" x14ac:dyDescent="0.25">
      <c r="A89" s="139"/>
      <c r="B89" s="139"/>
      <c r="C89" s="14" t="str">
        <f t="shared" si="11"/>
        <v/>
      </c>
      <c r="D89" s="3"/>
      <c r="E89" s="34"/>
      <c r="F89" s="3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14" t="str">
        <f t="shared" si="12"/>
        <v/>
      </c>
      <c r="T89" s="14">
        <f t="shared" si="10"/>
        <v>0</v>
      </c>
    </row>
    <row r="90" spans="1:20" x14ac:dyDescent="0.25">
      <c r="A90" s="139"/>
      <c r="B90" s="139"/>
      <c r="C90" s="14" t="str">
        <f t="shared" si="11"/>
        <v/>
      </c>
      <c r="D90" s="3"/>
      <c r="E90" s="34"/>
      <c r="F90" s="3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14" t="str">
        <f t="shared" si="12"/>
        <v/>
      </c>
      <c r="T90" s="14">
        <f t="shared" si="10"/>
        <v>0</v>
      </c>
    </row>
    <row r="91" spans="1:20" x14ac:dyDescent="0.25">
      <c r="A91" s="139"/>
      <c r="B91" s="139"/>
      <c r="C91" s="14" t="str">
        <f t="shared" si="11"/>
        <v/>
      </c>
      <c r="D91" s="3"/>
      <c r="E91" s="34"/>
      <c r="F91" s="3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14" t="str">
        <f>IF(C91=6,"",IF(C91=7,VLOOKUP(D91,SLIM_COR,2,0),""))</f>
        <v/>
      </c>
      <c r="T91" s="14">
        <f t="shared" si="10"/>
        <v>0</v>
      </c>
    </row>
    <row r="92" spans="1:20" x14ac:dyDescent="0.25">
      <c r="A92" s="111"/>
      <c r="B92" s="111"/>
      <c r="C92" s="14"/>
      <c r="E92" s="10" t="s">
        <v>55</v>
      </c>
      <c r="F92" s="10" t="s">
        <v>56</v>
      </c>
      <c r="G92" s="9" t="s">
        <v>57</v>
      </c>
      <c r="H92" s="11" t="s">
        <v>28</v>
      </c>
      <c r="I92" s="11" t="s">
        <v>29</v>
      </c>
      <c r="J92" s="11" t="s">
        <v>30</v>
      </c>
      <c r="K92" s="11" t="s">
        <v>31</v>
      </c>
      <c r="L92" s="11" t="s">
        <v>32</v>
      </c>
      <c r="M92" s="11" t="s">
        <v>33</v>
      </c>
      <c r="N92" s="11" t="s">
        <v>34</v>
      </c>
      <c r="O92" s="11" t="s">
        <v>35</v>
      </c>
      <c r="P92" s="11" t="s">
        <v>36</v>
      </c>
      <c r="Q92" s="11" t="s">
        <v>37</v>
      </c>
      <c r="R92" s="11" t="s">
        <v>38</v>
      </c>
      <c r="S92" s="14"/>
      <c r="T92" s="14"/>
    </row>
    <row r="93" spans="1:20" x14ac:dyDescent="0.25">
      <c r="A93" s="167" t="s">
        <v>5</v>
      </c>
      <c r="B93" s="167"/>
      <c r="C93" s="167"/>
      <c r="D93" s="41" t="s">
        <v>54</v>
      </c>
      <c r="E93" s="151" t="s">
        <v>11</v>
      </c>
      <c r="F93" s="151"/>
      <c r="G93" s="144" t="s">
        <v>7</v>
      </c>
      <c r="H93" s="145"/>
      <c r="I93" s="144" t="s">
        <v>45</v>
      </c>
      <c r="J93" s="173"/>
      <c r="K93" s="150" t="s">
        <v>5</v>
      </c>
      <c r="L93" s="151"/>
      <c r="M93" s="151"/>
      <c r="N93" s="151"/>
      <c r="O93" s="151" t="s">
        <v>54</v>
      </c>
      <c r="P93" s="151"/>
      <c r="Q93" s="151" t="s">
        <v>45</v>
      </c>
      <c r="R93" s="151"/>
      <c r="S93" s="14"/>
      <c r="T93" s="14"/>
    </row>
    <row r="94" spans="1:20" x14ac:dyDescent="0.25">
      <c r="A94" s="143" t="s">
        <v>42</v>
      </c>
      <c r="B94" s="143"/>
      <c r="C94" s="143"/>
      <c r="D94" s="38" t="str">
        <f>IF(SUMIF($C$69:$C$91,6,$T$69:$T$91)=0,"",SUMIF($C$69:$C$91,6,$T$69:$T$91))</f>
        <v/>
      </c>
      <c r="E94" s="154" t="s">
        <v>617</v>
      </c>
      <c r="F94" s="154"/>
      <c r="G94" s="146" t="str">
        <f>IF(ISNONTEXT(D94)=TRUE,Plan2!B114,"")</f>
        <v/>
      </c>
      <c r="H94" s="147"/>
      <c r="I94" s="146" t="str">
        <f>IF(ISNONTEXT(G94)=TRUE,D94*G94,"")</f>
        <v/>
      </c>
      <c r="J94" s="174"/>
      <c r="K94" s="152" t="s">
        <v>618</v>
      </c>
      <c r="L94" s="153"/>
      <c r="M94" s="153"/>
      <c r="N94" s="153"/>
      <c r="O94" s="154" t="str">
        <f>IF(SUMIF($C$69:$C$91,16,$T$69:$T$91)=0,"",SUMIF($C$69:$C$91,16,$T$69:$T$91))</f>
        <v/>
      </c>
      <c r="P94" s="154"/>
      <c r="Q94" s="180" t="str">
        <f>IF(ISNONTEXT(O94)=TRUE,Plan2!B62*O94,"")</f>
        <v/>
      </c>
      <c r="R94" s="180"/>
      <c r="S94" s="14"/>
      <c r="T94" s="14"/>
    </row>
    <row r="95" spans="1:20" x14ac:dyDescent="0.25">
      <c r="A95" s="143" t="s">
        <v>602</v>
      </c>
      <c r="B95" s="143"/>
      <c r="C95" s="143"/>
      <c r="D95" s="38" t="str">
        <f>IF(SUMIF($C$69:$C$91,15,$T$69:$T$91)=0,"",SUMIF($C$69:$C$91,15,$T$69:$T$91))</f>
        <v/>
      </c>
      <c r="E95" s="154" t="s">
        <v>617</v>
      </c>
      <c r="F95" s="154"/>
      <c r="G95" s="146" t="str">
        <f>IF(ISNONTEXT(D95)=TRUE,Plan2!B115,"")</f>
        <v/>
      </c>
      <c r="H95" s="147"/>
      <c r="I95" s="146" t="str">
        <f>IF(ISNONTEXT(G95)=TRUE,D95*G95,"")</f>
        <v/>
      </c>
      <c r="J95" s="174"/>
      <c r="K95" s="152" t="s">
        <v>623</v>
      </c>
      <c r="L95" s="153"/>
      <c r="M95" s="153"/>
      <c r="N95" s="153"/>
      <c r="O95" s="154" t="str">
        <f>IF(SUMIF($C$69:$C$91,17,$T$69:$T$91)=0,"",SUMIF($C$69:$C$91,17,$T$69:$T$91))</f>
        <v/>
      </c>
      <c r="P95" s="154"/>
      <c r="Q95" s="180" t="str">
        <f>IF(ISNONTEXT(O95)=TRUE,Plan2!B105*O95,"")</f>
        <v/>
      </c>
      <c r="R95" s="180"/>
      <c r="S95" s="14"/>
      <c r="T95" s="14"/>
    </row>
    <row r="96" spans="1:20" x14ac:dyDescent="0.25">
      <c r="A96" s="143" t="s">
        <v>601</v>
      </c>
      <c r="B96" s="143"/>
      <c r="C96" s="143"/>
      <c r="D96" s="38" t="str">
        <f>IF(SUMIF($C$69:$C$91,14,$T$69:$T$91)=0,"",SUMIF($C$69:$C$91,14,$T$69:$T$91))</f>
        <v/>
      </c>
      <c r="E96" s="154" t="s">
        <v>617</v>
      </c>
      <c r="F96" s="154"/>
      <c r="G96" s="146" t="str">
        <f>IF(ISNONTEXT(D96)=TRUE,Plan2!B113,"")</f>
        <v/>
      </c>
      <c r="H96" s="147"/>
      <c r="I96" s="146" t="str">
        <f>IF(ISNONTEXT(G96)=TRUE,D96*G96,"")</f>
        <v/>
      </c>
      <c r="J96" s="174"/>
      <c r="K96" s="36"/>
      <c r="L96" s="31"/>
      <c r="M96" s="31"/>
      <c r="N96" s="31"/>
      <c r="P96" s="37" t="s">
        <v>46</v>
      </c>
      <c r="Q96" s="148" t="str">
        <f>IF(SUM(I94:J98)+SUM(Q94:R95)=0," ",SUM(I94:J98)+SUM(Q94:R95))</f>
        <v xml:space="preserve"> </v>
      </c>
      <c r="R96" s="149"/>
      <c r="S96" s="14"/>
      <c r="T96" s="14"/>
    </row>
    <row r="97" spans="1:20" x14ac:dyDescent="0.25">
      <c r="A97" s="143" t="s">
        <v>43</v>
      </c>
      <c r="B97" s="143"/>
      <c r="C97" s="143"/>
      <c r="D97" s="38" t="str">
        <f>IF(SUMIF($S$69:$S$91,1,$T$69:$T$91)=0,"",SUMIF($S$69:$S$91,1,$T$69:$T$91))</f>
        <v/>
      </c>
      <c r="E97" s="154" t="s">
        <v>617</v>
      </c>
      <c r="F97" s="154"/>
      <c r="G97" s="146" t="str">
        <f>IF(ISNONTEXT(D97)=TRUE,Plan2!B111,"")</f>
        <v/>
      </c>
      <c r="H97" s="147"/>
      <c r="I97" s="146" t="str">
        <f>IF(ISNONTEXT(G97)=TRUE,D97*G97,"")</f>
        <v/>
      </c>
      <c r="J97" s="174"/>
      <c r="K97" s="31"/>
      <c r="L97" s="31"/>
      <c r="M97" s="31"/>
      <c r="S97" s="14"/>
      <c r="T97" s="14"/>
    </row>
    <row r="98" spans="1:20" x14ac:dyDescent="0.25">
      <c r="A98" s="143" t="s">
        <v>616</v>
      </c>
      <c r="B98" s="143"/>
      <c r="C98" s="143"/>
      <c r="D98" s="38" t="str">
        <f>IF(SUMIF($S$69:$S$91,2,$T$69:$T$91)=0,"",SUMIF($S$69:$S$91,2,$T$69:$T$91))</f>
        <v/>
      </c>
      <c r="E98" s="154" t="s">
        <v>617</v>
      </c>
      <c r="F98" s="154"/>
      <c r="G98" s="146" t="str">
        <f>IF(ISNONTEXT(D98)=TRUE,Plan2!B112,"")</f>
        <v/>
      </c>
      <c r="H98" s="147"/>
      <c r="I98" s="146" t="str">
        <f>IF(ISNONTEXT(G98)=TRUE,D98*G98,"")</f>
        <v/>
      </c>
      <c r="J98" s="174"/>
      <c r="K98" s="31"/>
      <c r="L98" s="31"/>
      <c r="M98" s="31"/>
      <c r="S98" s="14"/>
      <c r="T98" s="14"/>
    </row>
    <row r="99" spans="1:20" ht="15.75" thickBot="1" x14ac:dyDescent="0.3">
      <c r="J99" s="18"/>
      <c r="K99" s="18"/>
      <c r="L99" s="102"/>
      <c r="M99" s="102"/>
    </row>
    <row r="100" spans="1:20" ht="15.75" thickTop="1" x14ac:dyDescent="0.25">
      <c r="A100" s="166" t="s">
        <v>234</v>
      </c>
      <c r="B100" s="166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</row>
    <row r="101" spans="1:20" x14ac:dyDescent="0.25">
      <c r="D101" s="20"/>
      <c r="E101" s="162" t="s">
        <v>235</v>
      </c>
      <c r="F101" s="161"/>
      <c r="G101" s="162" t="s">
        <v>53</v>
      </c>
      <c r="H101" s="161"/>
      <c r="I101" s="23" t="s">
        <v>236</v>
      </c>
      <c r="J101" s="160" t="s">
        <v>235</v>
      </c>
      <c r="K101" s="161"/>
      <c r="L101" s="162" t="s">
        <v>53</v>
      </c>
      <c r="M101" s="161"/>
      <c r="N101" s="23" t="s">
        <v>236</v>
      </c>
      <c r="O101" s="160" t="s">
        <v>235</v>
      </c>
      <c r="P101" s="161"/>
      <c r="Q101" s="162" t="s">
        <v>53</v>
      </c>
      <c r="R101" s="161"/>
      <c r="S101" s="162" t="s">
        <v>236</v>
      </c>
      <c r="T101" s="161"/>
    </row>
    <row r="102" spans="1:20" x14ac:dyDescent="0.25">
      <c r="A102" s="18" t="s">
        <v>237</v>
      </c>
      <c r="E102" s="159"/>
      <c r="F102" s="159"/>
      <c r="G102" s="159"/>
      <c r="H102" s="159"/>
      <c r="I102" s="26"/>
      <c r="J102" s="159"/>
      <c r="K102" s="159"/>
      <c r="L102" s="159"/>
      <c r="M102" s="159"/>
      <c r="N102" s="26"/>
      <c r="O102" s="159"/>
      <c r="P102" s="159"/>
      <c r="Q102" s="159"/>
      <c r="R102" s="159"/>
      <c r="S102" s="159"/>
      <c r="T102" s="159"/>
    </row>
    <row r="103" spans="1:20" x14ac:dyDescent="0.25">
      <c r="A103" s="18" t="s">
        <v>238</v>
      </c>
      <c r="B103" s="27" t="s">
        <v>58</v>
      </c>
      <c r="E103" s="159"/>
      <c r="F103" s="159"/>
      <c r="G103" s="159"/>
      <c r="H103" s="159"/>
      <c r="I103" s="26"/>
      <c r="J103" s="159"/>
      <c r="K103" s="159"/>
      <c r="L103" s="159"/>
      <c r="M103" s="159"/>
      <c r="N103" s="26"/>
      <c r="O103" s="159"/>
      <c r="P103" s="159"/>
      <c r="Q103" s="159"/>
      <c r="R103" s="159"/>
      <c r="S103" s="159"/>
      <c r="T103" s="159"/>
    </row>
    <row r="104" spans="1:20" x14ac:dyDescent="0.25">
      <c r="E104" s="159"/>
      <c r="F104" s="159"/>
      <c r="G104" s="159"/>
      <c r="H104" s="159"/>
      <c r="I104" s="26"/>
      <c r="J104" s="159"/>
      <c r="K104" s="159"/>
      <c r="L104" s="159"/>
      <c r="M104" s="159"/>
      <c r="N104" s="26"/>
      <c r="O104" s="159"/>
      <c r="P104" s="159"/>
      <c r="Q104" s="159"/>
      <c r="R104" s="159"/>
      <c r="S104" s="159"/>
      <c r="T104" s="159"/>
    </row>
    <row r="105" spans="1:20" x14ac:dyDescent="0.25">
      <c r="E105" s="159"/>
      <c r="F105" s="159"/>
      <c r="G105" s="159"/>
      <c r="H105" s="159"/>
      <c r="I105" s="26"/>
      <c r="J105" s="159"/>
      <c r="K105" s="159"/>
      <c r="L105" s="159"/>
      <c r="M105" s="159"/>
      <c r="N105" s="26"/>
      <c r="O105" s="159"/>
      <c r="P105" s="159"/>
      <c r="Q105" s="159"/>
      <c r="R105" s="159"/>
      <c r="S105" s="159"/>
      <c r="T105" s="159"/>
    </row>
    <row r="106" spans="1:20" x14ac:dyDescent="0.25">
      <c r="E106" s="159"/>
      <c r="F106" s="159"/>
      <c r="G106" s="159"/>
      <c r="H106" s="159"/>
      <c r="I106" s="26"/>
      <c r="J106" s="159"/>
      <c r="K106" s="159"/>
      <c r="L106" s="159"/>
      <c r="M106" s="159"/>
      <c r="N106" s="26"/>
      <c r="O106" s="159"/>
      <c r="P106" s="159"/>
      <c r="Q106" s="159"/>
      <c r="R106" s="159"/>
      <c r="S106" s="159"/>
      <c r="T106" s="159"/>
    </row>
    <row r="107" spans="1:20" x14ac:dyDescent="0.25">
      <c r="E107" s="159"/>
      <c r="F107" s="159"/>
      <c r="G107" s="159"/>
      <c r="H107" s="159"/>
      <c r="I107" s="26"/>
      <c r="J107" s="159"/>
      <c r="K107" s="159"/>
      <c r="L107" s="159"/>
      <c r="M107" s="159"/>
      <c r="N107" s="26"/>
      <c r="O107" s="159"/>
      <c r="P107" s="159"/>
      <c r="Q107" s="159"/>
      <c r="R107" s="159"/>
      <c r="S107" s="159"/>
      <c r="T107" s="159"/>
    </row>
    <row r="108" spans="1:20" x14ac:dyDescent="0.25">
      <c r="E108" s="159"/>
      <c r="F108" s="159"/>
      <c r="G108" s="159"/>
      <c r="H108" s="159"/>
      <c r="I108" s="26"/>
      <c r="J108" s="159"/>
      <c r="K108" s="159"/>
      <c r="L108" s="159"/>
      <c r="M108" s="159"/>
      <c r="N108" s="26"/>
      <c r="O108" s="159"/>
      <c r="P108" s="159"/>
      <c r="Q108" s="159"/>
      <c r="R108" s="159"/>
      <c r="S108" s="159"/>
      <c r="T108" s="159"/>
    </row>
    <row r="109" spans="1:20" x14ac:dyDescent="0.25">
      <c r="E109" s="159"/>
      <c r="F109" s="159"/>
      <c r="G109" s="159"/>
      <c r="H109" s="159"/>
      <c r="I109" s="26"/>
      <c r="J109" s="159"/>
      <c r="K109" s="159"/>
      <c r="L109" s="159"/>
      <c r="M109" s="159"/>
      <c r="N109" s="26"/>
      <c r="O109" s="159"/>
      <c r="P109" s="159"/>
      <c r="Q109" s="159"/>
      <c r="R109" s="159"/>
      <c r="S109" s="159"/>
      <c r="T109" s="159"/>
    </row>
    <row r="110" spans="1:20" x14ac:dyDescent="0.25">
      <c r="E110" s="159"/>
      <c r="F110" s="159"/>
      <c r="G110" s="159"/>
      <c r="H110" s="159"/>
      <c r="I110" s="26"/>
      <c r="J110" s="159"/>
      <c r="K110" s="159"/>
      <c r="L110" s="159"/>
      <c r="M110" s="159"/>
      <c r="N110" s="26"/>
      <c r="O110" s="159"/>
      <c r="P110" s="159"/>
      <c r="Q110" s="159"/>
      <c r="R110" s="159"/>
      <c r="S110" s="159"/>
      <c r="T110" s="159"/>
    </row>
    <row r="111" spans="1:20" x14ac:dyDescent="0.25">
      <c r="E111" s="159"/>
      <c r="F111" s="159"/>
      <c r="G111" s="159"/>
      <c r="H111" s="159"/>
      <c r="I111" s="26"/>
      <c r="J111" s="159"/>
      <c r="K111" s="159"/>
      <c r="L111" s="159"/>
      <c r="M111" s="159"/>
      <c r="N111" s="26"/>
      <c r="O111" s="159"/>
      <c r="P111" s="159"/>
      <c r="Q111" s="159"/>
      <c r="R111" s="159"/>
      <c r="S111" s="159"/>
      <c r="T111" s="159"/>
    </row>
    <row r="112" spans="1:20" x14ac:dyDescent="0.25">
      <c r="E112" s="159"/>
      <c r="F112" s="159"/>
      <c r="G112" s="159"/>
      <c r="H112" s="159"/>
      <c r="I112" s="26"/>
      <c r="J112" s="159"/>
      <c r="K112" s="159"/>
      <c r="L112" s="159"/>
      <c r="M112" s="159"/>
      <c r="N112" s="26"/>
      <c r="O112" s="159"/>
      <c r="P112" s="159"/>
      <c r="Q112" s="159"/>
      <c r="R112" s="159"/>
      <c r="S112" s="159"/>
      <c r="T112" s="159"/>
    </row>
    <row r="113" spans="5:20" x14ac:dyDescent="0.25">
      <c r="E113" s="159"/>
      <c r="F113" s="159"/>
      <c r="G113" s="159"/>
      <c r="H113" s="159"/>
      <c r="I113" s="26"/>
      <c r="J113" s="159"/>
      <c r="K113" s="159"/>
      <c r="L113" s="159"/>
      <c r="M113" s="159"/>
      <c r="N113" s="26"/>
      <c r="O113" s="159"/>
      <c r="P113" s="159"/>
      <c r="Q113" s="159"/>
      <c r="R113" s="159"/>
      <c r="S113" s="159"/>
      <c r="T113" s="159"/>
    </row>
    <row r="114" spans="5:20" x14ac:dyDescent="0.25">
      <c r="E114" s="159"/>
      <c r="F114" s="159"/>
      <c r="G114" s="159"/>
      <c r="H114" s="159"/>
      <c r="I114" s="26"/>
      <c r="J114" s="159"/>
      <c r="K114" s="159"/>
      <c r="L114" s="159"/>
      <c r="M114" s="159"/>
      <c r="N114" s="26"/>
      <c r="O114" s="159"/>
      <c r="P114" s="159"/>
      <c r="Q114" s="159"/>
      <c r="R114" s="159"/>
      <c r="S114" s="159"/>
      <c r="T114" s="159"/>
    </row>
    <row r="115" spans="5:20" x14ac:dyDescent="0.25">
      <c r="E115" s="159"/>
      <c r="F115" s="159"/>
      <c r="G115" s="159"/>
      <c r="H115" s="159"/>
      <c r="I115" s="26"/>
      <c r="J115" s="159"/>
      <c r="K115" s="159"/>
      <c r="L115" s="159"/>
      <c r="M115" s="159"/>
      <c r="N115" s="26"/>
      <c r="O115" s="159"/>
      <c r="P115" s="159"/>
      <c r="Q115" s="159"/>
      <c r="R115" s="159"/>
      <c r="S115" s="159"/>
      <c r="T115" s="159"/>
    </row>
    <row r="116" spans="5:20" x14ac:dyDescent="0.25">
      <c r="E116" s="159"/>
      <c r="F116" s="159"/>
      <c r="G116" s="159"/>
      <c r="H116" s="159"/>
      <c r="I116" s="26"/>
      <c r="J116" s="159"/>
      <c r="K116" s="159"/>
      <c r="L116" s="159"/>
      <c r="M116" s="159"/>
      <c r="N116" s="26"/>
      <c r="O116" s="159"/>
      <c r="P116" s="159"/>
      <c r="Q116" s="159"/>
      <c r="R116" s="159"/>
      <c r="S116" s="159"/>
      <c r="T116" s="159"/>
    </row>
    <row r="117" spans="5:20" x14ac:dyDescent="0.25">
      <c r="E117" s="159"/>
      <c r="F117" s="159"/>
      <c r="G117" s="159"/>
      <c r="H117" s="159"/>
      <c r="I117" s="26"/>
      <c r="J117" s="159"/>
      <c r="K117" s="159"/>
      <c r="L117" s="159"/>
      <c r="M117" s="159"/>
      <c r="N117" s="26"/>
      <c r="O117" s="159"/>
      <c r="P117" s="159"/>
      <c r="Q117" s="159"/>
      <c r="R117" s="159"/>
      <c r="S117" s="159"/>
      <c r="T117" s="159"/>
    </row>
    <row r="118" spans="5:20" x14ac:dyDescent="0.25">
      <c r="E118" s="159"/>
      <c r="F118" s="159"/>
      <c r="G118" s="159"/>
      <c r="H118" s="159"/>
      <c r="I118" s="26"/>
      <c r="J118" s="159"/>
      <c r="K118" s="159"/>
      <c r="L118" s="159"/>
      <c r="M118" s="159"/>
      <c r="N118" s="26"/>
      <c r="O118" s="159"/>
      <c r="P118" s="159"/>
      <c r="Q118" s="159"/>
      <c r="R118" s="159"/>
      <c r="S118" s="159"/>
      <c r="T118" s="159"/>
    </row>
    <row r="119" spans="5:20" x14ac:dyDescent="0.25">
      <c r="E119" s="159"/>
      <c r="F119" s="159"/>
      <c r="G119" s="159"/>
      <c r="H119" s="159"/>
      <c r="I119" s="26"/>
      <c r="J119" s="159"/>
      <c r="K119" s="159"/>
      <c r="L119" s="159"/>
      <c r="M119" s="159"/>
      <c r="N119" s="26"/>
      <c r="O119" s="159"/>
      <c r="P119" s="159"/>
      <c r="Q119" s="159"/>
      <c r="R119" s="159"/>
      <c r="S119" s="159"/>
      <c r="T119" s="159"/>
    </row>
    <row r="120" spans="5:20" x14ac:dyDescent="0.25">
      <c r="E120" s="159"/>
      <c r="F120" s="159"/>
      <c r="G120" s="159"/>
      <c r="H120" s="159"/>
      <c r="I120" s="26"/>
      <c r="J120" s="159"/>
      <c r="K120" s="159"/>
      <c r="L120" s="159"/>
      <c r="M120" s="159"/>
      <c r="N120" s="26"/>
      <c r="O120" s="159"/>
      <c r="P120" s="159"/>
      <c r="Q120" s="159"/>
      <c r="R120" s="159"/>
      <c r="S120" s="159"/>
      <c r="T120" s="159"/>
    </row>
    <row r="121" spans="5:20" x14ac:dyDescent="0.25">
      <c r="E121" s="159"/>
      <c r="F121" s="159"/>
      <c r="G121" s="159"/>
      <c r="H121" s="159"/>
      <c r="I121" s="26"/>
      <c r="J121" s="159"/>
      <c r="K121" s="159"/>
      <c r="L121" s="159"/>
      <c r="M121" s="159"/>
      <c r="N121" s="26"/>
      <c r="O121" s="159"/>
      <c r="P121" s="159"/>
      <c r="Q121" s="159"/>
      <c r="R121" s="159"/>
      <c r="S121" s="159"/>
      <c r="T121" s="159"/>
    </row>
    <row r="122" spans="5:20" x14ac:dyDescent="0.25">
      <c r="E122" s="159"/>
      <c r="F122" s="159"/>
      <c r="G122" s="159"/>
      <c r="H122" s="159"/>
      <c r="I122" s="26"/>
      <c r="J122" s="159"/>
      <c r="K122" s="159"/>
      <c r="L122" s="159"/>
      <c r="M122" s="159"/>
      <c r="N122" s="26"/>
      <c r="O122" s="159"/>
      <c r="P122" s="159"/>
      <c r="Q122" s="159"/>
      <c r="R122" s="159"/>
      <c r="S122" s="159"/>
      <c r="T122" s="159"/>
    </row>
    <row r="123" spans="5:20" x14ac:dyDescent="0.25">
      <c r="E123" s="159"/>
      <c r="F123" s="159"/>
      <c r="G123" s="159"/>
      <c r="H123" s="159"/>
      <c r="I123" s="26"/>
      <c r="J123" s="159"/>
      <c r="K123" s="159"/>
      <c r="L123" s="159"/>
      <c r="M123" s="159"/>
      <c r="N123" s="26"/>
      <c r="O123" s="159"/>
      <c r="P123" s="159"/>
      <c r="Q123" s="159"/>
      <c r="R123" s="159"/>
      <c r="S123" s="159"/>
      <c r="T123" s="159"/>
    </row>
    <row r="124" spans="5:20" x14ac:dyDescent="0.25">
      <c r="E124" s="159"/>
      <c r="F124" s="159"/>
      <c r="G124" s="159"/>
      <c r="H124" s="159"/>
      <c r="I124" s="26"/>
      <c r="J124" s="159"/>
      <c r="K124" s="159"/>
      <c r="L124" s="159"/>
      <c r="M124" s="159"/>
      <c r="N124" s="26"/>
      <c r="O124" s="159"/>
      <c r="P124" s="159"/>
      <c r="Q124" s="159"/>
      <c r="R124" s="159"/>
      <c r="S124" s="159"/>
      <c r="T124" s="159"/>
    </row>
    <row r="125" spans="5:20" x14ac:dyDescent="0.25">
      <c r="E125" s="159"/>
      <c r="F125" s="159"/>
      <c r="G125" s="159"/>
      <c r="H125" s="159"/>
      <c r="I125" s="26"/>
      <c r="J125" s="159"/>
      <c r="K125" s="159"/>
      <c r="L125" s="159"/>
      <c r="M125" s="159"/>
      <c r="N125" s="26"/>
      <c r="O125" s="159"/>
      <c r="P125" s="159"/>
      <c r="Q125" s="159"/>
      <c r="R125" s="159"/>
      <c r="S125" s="159"/>
      <c r="T125" s="159"/>
    </row>
    <row r="126" spans="5:20" x14ac:dyDescent="0.25">
      <c r="E126" s="159"/>
      <c r="F126" s="159"/>
      <c r="G126" s="159"/>
      <c r="H126" s="159"/>
      <c r="I126" s="26"/>
      <c r="J126" s="159"/>
      <c r="K126" s="159"/>
      <c r="L126" s="159"/>
      <c r="M126" s="159"/>
      <c r="N126" s="26"/>
      <c r="O126" s="159"/>
      <c r="P126" s="159"/>
      <c r="Q126" s="159"/>
      <c r="R126" s="159"/>
      <c r="S126" s="159"/>
      <c r="T126" s="159"/>
    </row>
    <row r="127" spans="5:20" x14ac:dyDescent="0.25">
      <c r="E127" s="159"/>
      <c r="F127" s="159"/>
      <c r="G127" s="159"/>
      <c r="H127" s="159"/>
      <c r="I127" s="26"/>
      <c r="J127" s="159"/>
      <c r="K127" s="159"/>
      <c r="L127" s="159"/>
      <c r="M127" s="159"/>
      <c r="N127" s="26"/>
      <c r="O127" s="159"/>
      <c r="P127" s="159"/>
      <c r="Q127" s="159"/>
      <c r="R127" s="159"/>
      <c r="S127" s="159"/>
      <c r="T127" s="159"/>
    </row>
    <row r="128" spans="5:20" x14ac:dyDescent="0.25">
      <c r="E128" s="159"/>
      <c r="F128" s="159"/>
      <c r="G128" s="159"/>
      <c r="H128" s="159"/>
      <c r="I128" s="26"/>
      <c r="J128" s="159"/>
      <c r="K128" s="159"/>
      <c r="L128" s="159"/>
      <c r="M128" s="159"/>
      <c r="N128" s="26"/>
      <c r="O128" s="159"/>
      <c r="P128" s="159"/>
      <c r="Q128" s="159"/>
      <c r="R128" s="159"/>
      <c r="S128" s="159"/>
      <c r="T128" s="159"/>
    </row>
    <row r="129" spans="1:20" x14ac:dyDescent="0.25">
      <c r="E129" s="159"/>
      <c r="F129" s="159"/>
      <c r="G129" s="159"/>
      <c r="H129" s="159"/>
      <c r="I129" s="26"/>
      <c r="J129" s="159"/>
      <c r="K129" s="159"/>
      <c r="L129" s="159"/>
      <c r="M129" s="159"/>
      <c r="N129" s="26"/>
      <c r="O129" s="159"/>
      <c r="P129" s="159"/>
      <c r="Q129" s="159"/>
      <c r="R129" s="159"/>
      <c r="S129" s="159"/>
      <c r="T129" s="159"/>
    </row>
    <row r="130" spans="1:20" x14ac:dyDescent="0.25">
      <c r="E130" s="159"/>
      <c r="F130" s="159"/>
      <c r="G130" s="159"/>
      <c r="H130" s="159"/>
      <c r="I130" s="26"/>
      <c r="J130" s="159"/>
      <c r="K130" s="159"/>
      <c r="L130" s="159"/>
      <c r="M130" s="159"/>
      <c r="N130" s="26"/>
      <c r="O130" s="159"/>
      <c r="P130" s="159"/>
      <c r="Q130" s="159"/>
      <c r="R130" s="159"/>
      <c r="S130" s="159"/>
      <c r="T130" s="159"/>
    </row>
    <row r="131" spans="1:20" x14ac:dyDescent="0.25">
      <c r="D131" s="20"/>
      <c r="E131" s="163" t="s">
        <v>235</v>
      </c>
      <c r="F131" s="164"/>
      <c r="G131" s="163" t="s">
        <v>53</v>
      </c>
      <c r="H131" s="164"/>
      <c r="I131" s="24" t="s">
        <v>236</v>
      </c>
      <c r="J131" s="165" t="s">
        <v>235</v>
      </c>
      <c r="K131" s="164"/>
      <c r="L131" s="163" t="s">
        <v>53</v>
      </c>
      <c r="M131" s="164"/>
      <c r="N131" s="24" t="s">
        <v>236</v>
      </c>
      <c r="O131" s="165" t="s">
        <v>235</v>
      </c>
      <c r="P131" s="164"/>
      <c r="Q131" s="163" t="s">
        <v>53</v>
      </c>
      <c r="R131" s="164"/>
      <c r="S131" s="163" t="s">
        <v>236</v>
      </c>
      <c r="T131" s="164"/>
    </row>
    <row r="132" spans="1:20" x14ac:dyDescent="0.25">
      <c r="A132" s="21" t="s">
        <v>549</v>
      </c>
      <c r="G132" s="14">
        <f ca="1">SUMIF(G102:H130,"P",I102:I130)</f>
        <v>0</v>
      </c>
      <c r="H132" s="14">
        <f ca="1">SUMIF(G102:H130,"M",I102:I130)</f>
        <v>0</v>
      </c>
      <c r="I132" s="14">
        <f ca="1">SUMIF(G102:H130,"G",I102:I130)</f>
        <v>0</v>
      </c>
      <c r="J132" s="14"/>
      <c r="K132" s="14"/>
      <c r="L132" s="14">
        <f ca="1">SUMIF(L102:M130,"P",N102:N130)</f>
        <v>0</v>
      </c>
      <c r="M132" s="14">
        <f ca="1">SUMIF(L102:M130,"M",N102:N130)</f>
        <v>0</v>
      </c>
      <c r="N132" s="14">
        <f ca="1">SUMIF(L102:M130,"G",N102:N130)</f>
        <v>0</v>
      </c>
      <c r="O132" s="14"/>
      <c r="P132" s="14"/>
      <c r="Q132" s="14"/>
      <c r="R132" s="14">
        <f>SUMIF(Q102:R130,"P",S102:T130)</f>
        <v>0</v>
      </c>
      <c r="S132" s="14">
        <f>SUMIF(Q102:R130,"M",S102:T130)</f>
        <v>0</v>
      </c>
      <c r="T132" s="14">
        <f>SUMIF(Q102:R130,"G",S102:T130)</f>
        <v>0</v>
      </c>
    </row>
  </sheetData>
  <sheetProtection algorithmName="SHA-512" hashValue="3Vir+hmanAo1uEybYAz7cy8sUM5VNzGt6q7OChn9Sh2DLAjbrEan3bp4DQ+qQxba/os7p+cJnlTB9xoQx0DrNw==" saltValue="G8XRpbzT36xiObR/1q6rCg==" spinCount="100000" sheet="1" objects="1" scenarios="1" selectLockedCells="1"/>
  <dataConsolidate/>
  <mergeCells count="566">
    <mergeCell ref="E58:F58"/>
    <mergeCell ref="A58:C58"/>
    <mergeCell ref="G58:H58"/>
    <mergeCell ref="I58:L58"/>
    <mergeCell ref="M58:N58"/>
    <mergeCell ref="O58:P58"/>
    <mergeCell ref="Q58:R58"/>
    <mergeCell ref="O94:P94"/>
    <mergeCell ref="O95:P95"/>
    <mergeCell ref="Q94:R94"/>
    <mergeCell ref="Q95:R95"/>
    <mergeCell ref="M63:N63"/>
    <mergeCell ref="O63:P63"/>
    <mergeCell ref="Q63:R63"/>
    <mergeCell ref="E64:F64"/>
    <mergeCell ref="I63:L63"/>
    <mergeCell ref="E63:F63"/>
    <mergeCell ref="G63:H63"/>
    <mergeCell ref="E95:F95"/>
    <mergeCell ref="O59:P59"/>
    <mergeCell ref="Q59:R59"/>
    <mergeCell ref="Q60:R60"/>
    <mergeCell ref="Q61:R61"/>
    <mergeCell ref="Q62:R62"/>
    <mergeCell ref="G97:H97"/>
    <mergeCell ref="G98:H98"/>
    <mergeCell ref="G94:H94"/>
    <mergeCell ref="I93:J93"/>
    <mergeCell ref="I94:J94"/>
    <mergeCell ref="I95:J95"/>
    <mergeCell ref="I96:J96"/>
    <mergeCell ref="I97:J97"/>
    <mergeCell ref="I98:J98"/>
    <mergeCell ref="A56:B56"/>
    <mergeCell ref="A57:B57"/>
    <mergeCell ref="A48:B48"/>
    <mergeCell ref="A49:B49"/>
    <mergeCell ref="A98:C98"/>
    <mergeCell ref="A51:B51"/>
    <mergeCell ref="A94:C94"/>
    <mergeCell ref="A97:C97"/>
    <mergeCell ref="A95:C95"/>
    <mergeCell ref="A96:C96"/>
    <mergeCell ref="A63:C63"/>
    <mergeCell ref="A92:B92"/>
    <mergeCell ref="A72:B72"/>
    <mergeCell ref="A73:B73"/>
    <mergeCell ref="A64:C64"/>
    <mergeCell ref="A74:B74"/>
    <mergeCell ref="A61:C61"/>
    <mergeCell ref="A60:C60"/>
    <mergeCell ref="A59:C59"/>
    <mergeCell ref="A66:N66"/>
    <mergeCell ref="M65:N65"/>
    <mergeCell ref="I65:L65"/>
    <mergeCell ref="E96:F96"/>
    <mergeCell ref="A62:C62"/>
    <mergeCell ref="G29:H29"/>
    <mergeCell ref="D31:F31"/>
    <mergeCell ref="I29:J29"/>
    <mergeCell ref="I30:J30"/>
    <mergeCell ref="G25:H25"/>
    <mergeCell ref="A52:B52"/>
    <mergeCell ref="A53:B53"/>
    <mergeCell ref="A54:B54"/>
    <mergeCell ref="A55:B55"/>
    <mergeCell ref="A28:C28"/>
    <mergeCell ref="G27:H27"/>
    <mergeCell ref="G28:H28"/>
    <mergeCell ref="I27:J27"/>
    <mergeCell ref="I28:J28"/>
    <mergeCell ref="D28:F28"/>
    <mergeCell ref="D27:F27"/>
    <mergeCell ref="A27:C27"/>
    <mergeCell ref="A47:B47"/>
    <mergeCell ref="A40:B40"/>
    <mergeCell ref="A41:B41"/>
    <mergeCell ref="A42:B42"/>
    <mergeCell ref="A43:B43"/>
    <mergeCell ref="A44:B44"/>
    <mergeCell ref="A45:B45"/>
    <mergeCell ref="I22:J22"/>
    <mergeCell ref="I23:J23"/>
    <mergeCell ref="I24:J24"/>
    <mergeCell ref="G26:H26"/>
    <mergeCell ref="A11:C11"/>
    <mergeCell ref="I26:J26"/>
    <mergeCell ref="I25:J25"/>
    <mergeCell ref="I12:J12"/>
    <mergeCell ref="I11:J11"/>
    <mergeCell ref="I17:J17"/>
    <mergeCell ref="A15:C15"/>
    <mergeCell ref="A16:C16"/>
    <mergeCell ref="A17:C17"/>
    <mergeCell ref="G17:H17"/>
    <mergeCell ref="A12:C12"/>
    <mergeCell ref="I15:J15"/>
    <mergeCell ref="I16:J16"/>
    <mergeCell ref="I19:J19"/>
    <mergeCell ref="I20:J20"/>
    <mergeCell ref="I21:J21"/>
    <mergeCell ref="I18:J18"/>
    <mergeCell ref="D20:F20"/>
    <mergeCell ref="A14:C14"/>
    <mergeCell ref="A26:C26"/>
    <mergeCell ref="A9:C9"/>
    <mergeCell ref="A10:C10"/>
    <mergeCell ref="G20:H20"/>
    <mergeCell ref="D25:F25"/>
    <mergeCell ref="D26:F26"/>
    <mergeCell ref="D19:F19"/>
    <mergeCell ref="G18:H18"/>
    <mergeCell ref="G19:H19"/>
    <mergeCell ref="A19:C19"/>
    <mergeCell ref="A20:C20"/>
    <mergeCell ref="A24:C24"/>
    <mergeCell ref="G21:H21"/>
    <mergeCell ref="G22:H22"/>
    <mergeCell ref="G23:H23"/>
    <mergeCell ref="A21:C21"/>
    <mergeCell ref="G24:H24"/>
    <mergeCell ref="D23:F23"/>
    <mergeCell ref="D24:F24"/>
    <mergeCell ref="D21:F21"/>
    <mergeCell ref="A22:C22"/>
    <mergeCell ref="A13:C13"/>
    <mergeCell ref="A25:C25"/>
    <mergeCell ref="A23:C23"/>
    <mergeCell ref="D22:F22"/>
    <mergeCell ref="I6:J6"/>
    <mergeCell ref="D17:F17"/>
    <mergeCell ref="D18:F18"/>
    <mergeCell ref="I13:J13"/>
    <mergeCell ref="I14:J14"/>
    <mergeCell ref="D9:F9"/>
    <mergeCell ref="D10:F10"/>
    <mergeCell ref="G9:H9"/>
    <mergeCell ref="G10:H10"/>
    <mergeCell ref="I9:J9"/>
    <mergeCell ref="I10:J10"/>
    <mergeCell ref="G15:H15"/>
    <mergeCell ref="G16:H16"/>
    <mergeCell ref="D6:F6"/>
    <mergeCell ref="D11:F11"/>
    <mergeCell ref="D12:F12"/>
    <mergeCell ref="D13:F13"/>
    <mergeCell ref="G12:H12"/>
    <mergeCell ref="G6:H6"/>
    <mergeCell ref="G11:H11"/>
    <mergeCell ref="D7:F7"/>
    <mergeCell ref="G7:H7"/>
    <mergeCell ref="P15:R15"/>
    <mergeCell ref="P12:R12"/>
    <mergeCell ref="P13:R13"/>
    <mergeCell ref="K14:M14"/>
    <mergeCell ref="K15:M15"/>
    <mergeCell ref="K16:M16"/>
    <mergeCell ref="K18:M18"/>
    <mergeCell ref="A18:C18"/>
    <mergeCell ref="D14:F14"/>
    <mergeCell ref="D15:F15"/>
    <mergeCell ref="D16:F16"/>
    <mergeCell ref="G13:H13"/>
    <mergeCell ref="G14:H14"/>
    <mergeCell ref="K17:M17"/>
    <mergeCell ref="N18:O18"/>
    <mergeCell ref="P29:R29"/>
    <mergeCell ref="K12:M12"/>
    <mergeCell ref="K13:M13"/>
    <mergeCell ref="N11:O11"/>
    <mergeCell ref="N12:O12"/>
    <mergeCell ref="N15:O15"/>
    <mergeCell ref="N16:O16"/>
    <mergeCell ref="N17:O17"/>
    <mergeCell ref="K24:M24"/>
    <mergeCell ref="K25:M25"/>
    <mergeCell ref="P25:R25"/>
    <mergeCell ref="N22:O22"/>
    <mergeCell ref="P22:R22"/>
    <mergeCell ref="N23:O23"/>
    <mergeCell ref="N24:O24"/>
    <mergeCell ref="P16:R16"/>
    <mergeCell ref="P17:R17"/>
    <mergeCell ref="P18:R18"/>
    <mergeCell ref="P19:R19"/>
    <mergeCell ref="P28:R28"/>
    <mergeCell ref="P11:R11"/>
    <mergeCell ref="K28:M28"/>
    <mergeCell ref="N28:O28"/>
    <mergeCell ref="P21:R21"/>
    <mergeCell ref="K6:M6"/>
    <mergeCell ref="K11:M11"/>
    <mergeCell ref="N13:O13"/>
    <mergeCell ref="N14:O14"/>
    <mergeCell ref="P9:R9"/>
    <mergeCell ref="P10:R10"/>
    <mergeCell ref="K9:M9"/>
    <mergeCell ref="K10:M10"/>
    <mergeCell ref="P7:R7"/>
    <mergeCell ref="N9:O9"/>
    <mergeCell ref="N10:O10"/>
    <mergeCell ref="P14:R14"/>
    <mergeCell ref="N19:O19"/>
    <mergeCell ref="N20:O20"/>
    <mergeCell ref="N21:O21"/>
    <mergeCell ref="K27:M27"/>
    <mergeCell ref="P23:R23"/>
    <mergeCell ref="P24:R24"/>
    <mergeCell ref="P27:R27"/>
    <mergeCell ref="K26:M26"/>
    <mergeCell ref="N27:O27"/>
    <mergeCell ref="N25:O25"/>
    <mergeCell ref="N26:O26"/>
    <mergeCell ref="K20:M20"/>
    <mergeCell ref="P20:R20"/>
    <mergeCell ref="K21:M21"/>
    <mergeCell ref="P26:R26"/>
    <mergeCell ref="K22:M22"/>
    <mergeCell ref="K23:M23"/>
    <mergeCell ref="K19:M19"/>
    <mergeCell ref="A46:B46"/>
    <mergeCell ref="A50:B50"/>
    <mergeCell ref="A30:C30"/>
    <mergeCell ref="A31:C31"/>
    <mergeCell ref="A32:C32"/>
    <mergeCell ref="D30:F30"/>
    <mergeCell ref="D32:F32"/>
    <mergeCell ref="G30:H30"/>
    <mergeCell ref="G31:H31"/>
    <mergeCell ref="G32:H32"/>
    <mergeCell ref="A34:R34"/>
    <mergeCell ref="I32:J32"/>
    <mergeCell ref="K30:M30"/>
    <mergeCell ref="K31:M31"/>
    <mergeCell ref="K32:M32"/>
    <mergeCell ref="N30:O30"/>
    <mergeCell ref="N31:O31"/>
    <mergeCell ref="N32:O32"/>
    <mergeCell ref="P30:R30"/>
    <mergeCell ref="P31:R31"/>
    <mergeCell ref="P32:R32"/>
    <mergeCell ref="I31:J31"/>
    <mergeCell ref="E101:F101"/>
    <mergeCell ref="A84:B84"/>
    <mergeCell ref="A85:B85"/>
    <mergeCell ref="A86:B86"/>
    <mergeCell ref="A87:B87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8:B88"/>
    <mergeCell ref="A89:B89"/>
    <mergeCell ref="A90:B90"/>
    <mergeCell ref="A91:B91"/>
    <mergeCell ref="E93:F93"/>
    <mergeCell ref="E94:F94"/>
    <mergeCell ref="E97:F97"/>
    <mergeCell ref="E98:F98"/>
    <mergeCell ref="A100:B100"/>
    <mergeCell ref="A93:C93"/>
    <mergeCell ref="E119:F119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G111:H111"/>
    <mergeCell ref="G112:H112"/>
    <mergeCell ref="G113:H113"/>
    <mergeCell ref="G114:H114"/>
    <mergeCell ref="G115:H115"/>
    <mergeCell ref="G116:H116"/>
    <mergeCell ref="G117:H117"/>
    <mergeCell ref="G118:H118"/>
    <mergeCell ref="E111:F111"/>
    <mergeCell ref="E112:F112"/>
    <mergeCell ref="E113:F113"/>
    <mergeCell ref="E114:F114"/>
    <mergeCell ref="E115:F115"/>
    <mergeCell ref="E116:F116"/>
    <mergeCell ref="E117:F117"/>
    <mergeCell ref="E118:F118"/>
    <mergeCell ref="J129:K129"/>
    <mergeCell ref="J130:K130"/>
    <mergeCell ref="J124:K124"/>
    <mergeCell ref="J119:K119"/>
    <mergeCell ref="J120:K120"/>
    <mergeCell ref="J117:K117"/>
    <mergeCell ref="E131:F131"/>
    <mergeCell ref="E126:F126"/>
    <mergeCell ref="E127:F127"/>
    <mergeCell ref="E128:F128"/>
    <mergeCell ref="G131:H131"/>
    <mergeCell ref="G119:H119"/>
    <mergeCell ref="G126:H126"/>
    <mergeCell ref="G127:H127"/>
    <mergeCell ref="G128:H128"/>
    <mergeCell ref="G129:H129"/>
    <mergeCell ref="G130:H130"/>
    <mergeCell ref="E129:F129"/>
    <mergeCell ref="E130:F130"/>
    <mergeCell ref="G120:H120"/>
    <mergeCell ref="G121:H121"/>
    <mergeCell ref="E120:F120"/>
    <mergeCell ref="E121:F121"/>
    <mergeCell ref="E122:F122"/>
    <mergeCell ref="E123:F123"/>
    <mergeCell ref="E124:F124"/>
    <mergeCell ref="E125:F125"/>
    <mergeCell ref="G125:H125"/>
    <mergeCell ref="G124:H124"/>
    <mergeCell ref="J101:K101"/>
    <mergeCell ref="J102:K102"/>
    <mergeCell ref="J103:K103"/>
    <mergeCell ref="J104:K104"/>
    <mergeCell ref="J105:K105"/>
    <mergeCell ref="J106:K106"/>
    <mergeCell ref="J107:K107"/>
    <mergeCell ref="J108:K108"/>
    <mergeCell ref="J109:K109"/>
    <mergeCell ref="G101:H101"/>
    <mergeCell ref="G102:H102"/>
    <mergeCell ref="G103:H103"/>
    <mergeCell ref="G104:H104"/>
    <mergeCell ref="G105:H105"/>
    <mergeCell ref="G106:H106"/>
    <mergeCell ref="G107:H107"/>
    <mergeCell ref="G108:H108"/>
    <mergeCell ref="G109:H109"/>
    <mergeCell ref="G110:H110"/>
    <mergeCell ref="L101:M101"/>
    <mergeCell ref="L102:M102"/>
    <mergeCell ref="L103:M103"/>
    <mergeCell ref="L104:M104"/>
    <mergeCell ref="L105:M105"/>
    <mergeCell ref="L106:M106"/>
    <mergeCell ref="L107:M107"/>
    <mergeCell ref="L108:M108"/>
    <mergeCell ref="L109:M109"/>
    <mergeCell ref="O102:P102"/>
    <mergeCell ref="O103:P103"/>
    <mergeCell ref="O104:P104"/>
    <mergeCell ref="O105:P105"/>
    <mergeCell ref="O106:P106"/>
    <mergeCell ref="O107:P107"/>
    <mergeCell ref="O108:P108"/>
    <mergeCell ref="O109:P109"/>
    <mergeCell ref="J131:K131"/>
    <mergeCell ref="L110:M110"/>
    <mergeCell ref="L111:M111"/>
    <mergeCell ref="L112:M112"/>
    <mergeCell ref="L113:M113"/>
    <mergeCell ref="L114:M114"/>
    <mergeCell ref="L115:M115"/>
    <mergeCell ref="L116:M116"/>
    <mergeCell ref="J110:K110"/>
    <mergeCell ref="J111:K111"/>
    <mergeCell ref="J112:K112"/>
    <mergeCell ref="J113:K113"/>
    <mergeCell ref="J114:K114"/>
    <mergeCell ref="L131:M131"/>
    <mergeCell ref="L129:M129"/>
    <mergeCell ref="J116:K116"/>
    <mergeCell ref="Q108:R108"/>
    <mergeCell ref="Q109:R109"/>
    <mergeCell ref="L118:M118"/>
    <mergeCell ref="L117:M117"/>
    <mergeCell ref="L123:M123"/>
    <mergeCell ref="L124:M124"/>
    <mergeCell ref="O110:P110"/>
    <mergeCell ref="O111:P111"/>
    <mergeCell ref="O112:P112"/>
    <mergeCell ref="O113:P113"/>
    <mergeCell ref="O123:P123"/>
    <mergeCell ref="O118:P118"/>
    <mergeCell ref="O114:P114"/>
    <mergeCell ref="O115:P115"/>
    <mergeCell ref="O116:P116"/>
    <mergeCell ref="O117:P117"/>
    <mergeCell ref="Q131:R131"/>
    <mergeCell ref="Q130:R130"/>
    <mergeCell ref="S129:T129"/>
    <mergeCell ref="S126:T126"/>
    <mergeCell ref="S128:T128"/>
    <mergeCell ref="S125:T125"/>
    <mergeCell ref="L130:M130"/>
    <mergeCell ref="O128:P128"/>
    <mergeCell ref="O129:P129"/>
    <mergeCell ref="L125:M125"/>
    <mergeCell ref="O131:P131"/>
    <mergeCell ref="S130:T130"/>
    <mergeCell ref="S131:T131"/>
    <mergeCell ref="S105:T105"/>
    <mergeCell ref="S106:T106"/>
    <mergeCell ref="S107:T107"/>
    <mergeCell ref="S108:T108"/>
    <mergeCell ref="S109:T109"/>
    <mergeCell ref="Q123:R123"/>
    <mergeCell ref="Q110:R110"/>
    <mergeCell ref="Q111:R111"/>
    <mergeCell ref="Q112:R112"/>
    <mergeCell ref="Q113:R113"/>
    <mergeCell ref="Q114:R114"/>
    <mergeCell ref="Q115:R115"/>
    <mergeCell ref="Q116:R116"/>
    <mergeCell ref="Q117:R117"/>
    <mergeCell ref="Q118:R118"/>
    <mergeCell ref="Q119:R119"/>
    <mergeCell ref="Q120:R120"/>
    <mergeCell ref="S114:T114"/>
    <mergeCell ref="S115:T115"/>
    <mergeCell ref="S116:T116"/>
    <mergeCell ref="S117:T117"/>
    <mergeCell ref="Q105:R105"/>
    <mergeCell ref="Q106:R106"/>
    <mergeCell ref="Q107:R107"/>
    <mergeCell ref="S101:T101"/>
    <mergeCell ref="O130:P130"/>
    <mergeCell ref="Q124:R124"/>
    <mergeCell ref="Q125:R125"/>
    <mergeCell ref="Q126:R126"/>
    <mergeCell ref="Q127:R127"/>
    <mergeCell ref="Q128:R128"/>
    <mergeCell ref="Q129:R129"/>
    <mergeCell ref="Q121:R121"/>
    <mergeCell ref="Q122:R122"/>
    <mergeCell ref="O119:P119"/>
    <mergeCell ref="O120:P120"/>
    <mergeCell ref="Q101:R101"/>
    <mergeCell ref="Q102:R102"/>
    <mergeCell ref="Q103:R103"/>
    <mergeCell ref="Q104:R104"/>
    <mergeCell ref="S127:T127"/>
    <mergeCell ref="S110:T110"/>
    <mergeCell ref="S111:T111"/>
    <mergeCell ref="S112:T112"/>
    <mergeCell ref="S113:T113"/>
    <mergeCell ref="S102:T102"/>
    <mergeCell ref="S103:T103"/>
    <mergeCell ref="S104:T104"/>
    <mergeCell ref="S118:T118"/>
    <mergeCell ref="S119:T119"/>
    <mergeCell ref="S120:T120"/>
    <mergeCell ref="S121:T121"/>
    <mergeCell ref="S122:T122"/>
    <mergeCell ref="S123:T123"/>
    <mergeCell ref="S124:T124"/>
    <mergeCell ref="J126:K126"/>
    <mergeCell ref="J127:K127"/>
    <mergeCell ref="J125:K125"/>
    <mergeCell ref="L122:M122"/>
    <mergeCell ref="J128:K128"/>
    <mergeCell ref="G122:H122"/>
    <mergeCell ref="G123:H123"/>
    <mergeCell ref="O124:P124"/>
    <mergeCell ref="I64:L64"/>
    <mergeCell ref="M64:N64"/>
    <mergeCell ref="L128:M128"/>
    <mergeCell ref="L119:M119"/>
    <mergeCell ref="L120:M120"/>
    <mergeCell ref="L121:M121"/>
    <mergeCell ref="O125:P125"/>
    <mergeCell ref="O126:P126"/>
    <mergeCell ref="O127:P127"/>
    <mergeCell ref="L126:M126"/>
    <mergeCell ref="L127:M127"/>
    <mergeCell ref="O121:P121"/>
    <mergeCell ref="O122:P122"/>
    <mergeCell ref="L99:M99"/>
    <mergeCell ref="J121:K121"/>
    <mergeCell ref="J122:K122"/>
    <mergeCell ref="J123:K123"/>
    <mergeCell ref="J118:K118"/>
    <mergeCell ref="J115:K115"/>
    <mergeCell ref="O101:P101"/>
    <mergeCell ref="A65:C65"/>
    <mergeCell ref="O64:P64"/>
    <mergeCell ref="A69:B69"/>
    <mergeCell ref="A70:B70"/>
    <mergeCell ref="A71:B71"/>
    <mergeCell ref="G93:H93"/>
    <mergeCell ref="G95:H95"/>
    <mergeCell ref="G96:H96"/>
    <mergeCell ref="Q96:R96"/>
    <mergeCell ref="K93:N93"/>
    <mergeCell ref="O93:P93"/>
    <mergeCell ref="Q93:R93"/>
    <mergeCell ref="K94:N94"/>
    <mergeCell ref="K95:N95"/>
    <mergeCell ref="A68:B68"/>
    <mergeCell ref="E65:F65"/>
    <mergeCell ref="G65:H65"/>
    <mergeCell ref="G64:H64"/>
    <mergeCell ref="P66:R66"/>
    <mergeCell ref="O65:P65"/>
    <mergeCell ref="Q65:R65"/>
    <mergeCell ref="I62:L62"/>
    <mergeCell ref="G62:H62"/>
    <mergeCell ref="E60:F60"/>
    <mergeCell ref="E61:F61"/>
    <mergeCell ref="G60:H60"/>
    <mergeCell ref="G61:H61"/>
    <mergeCell ref="O60:P60"/>
    <mergeCell ref="O61:P61"/>
    <mergeCell ref="Q64:R64"/>
    <mergeCell ref="E62:F62"/>
    <mergeCell ref="O62:P62"/>
    <mergeCell ref="M62:N62"/>
    <mergeCell ref="A8:C8"/>
    <mergeCell ref="D8:F8"/>
    <mergeCell ref="G8:H8"/>
    <mergeCell ref="I8:J8"/>
    <mergeCell ref="K8:M8"/>
    <mergeCell ref="N8:O8"/>
    <mergeCell ref="P8:R8"/>
    <mergeCell ref="M60:N60"/>
    <mergeCell ref="M61:N61"/>
    <mergeCell ref="E59:F59"/>
    <mergeCell ref="G59:H59"/>
    <mergeCell ref="M59:N59"/>
    <mergeCell ref="I59:L59"/>
    <mergeCell ref="P33:R33"/>
    <mergeCell ref="A36:B36"/>
    <mergeCell ref="A37:B37"/>
    <mergeCell ref="A38:B38"/>
    <mergeCell ref="A39:B39"/>
    <mergeCell ref="A29:C29"/>
    <mergeCell ref="D29:F29"/>
    <mergeCell ref="N29:O29"/>
    <mergeCell ref="K29:M29"/>
    <mergeCell ref="I60:L60"/>
    <mergeCell ref="I61:L61"/>
    <mergeCell ref="B1:M1"/>
    <mergeCell ref="I7:J7"/>
    <mergeCell ref="K7:M7"/>
    <mergeCell ref="N7:O7"/>
    <mergeCell ref="B4:D4"/>
    <mergeCell ref="P6:R6"/>
    <mergeCell ref="B3:D3"/>
    <mergeCell ref="B5:D5"/>
    <mergeCell ref="H4:I4"/>
    <mergeCell ref="H3:J3"/>
    <mergeCell ref="J4:M4"/>
    <mergeCell ref="K3:M3"/>
    <mergeCell ref="E4:F4"/>
    <mergeCell ref="I5:K5"/>
    <mergeCell ref="L5:M5"/>
    <mergeCell ref="F5:H5"/>
    <mergeCell ref="A7:C7"/>
    <mergeCell ref="A6:C6"/>
    <mergeCell ref="I2:J2"/>
    <mergeCell ref="C2:H2"/>
    <mergeCell ref="A2:B2"/>
    <mergeCell ref="K2:M2"/>
    <mergeCell ref="N6:O6"/>
    <mergeCell ref="F3:G3"/>
  </mergeCells>
  <conditionalFormatting sqref="A37:R37">
    <cfRule type="expression" dxfId="59" priority="188">
      <formula>ISBLANK($A$37)=FALSE</formula>
    </cfRule>
  </conditionalFormatting>
  <conditionalFormatting sqref="A38:R38">
    <cfRule type="expression" dxfId="58" priority="187">
      <formula>ISBLANK($A$38)=FALSE</formula>
    </cfRule>
  </conditionalFormatting>
  <conditionalFormatting sqref="A39:R39">
    <cfRule type="expression" dxfId="57" priority="186">
      <formula>ISBLANK($A$39)=FALSE</formula>
    </cfRule>
  </conditionalFormatting>
  <conditionalFormatting sqref="D69:D91">
    <cfRule type="notContainsBlanks" dxfId="56" priority="235">
      <formula>LEN(TRIM(D69))&gt;0</formula>
    </cfRule>
  </conditionalFormatting>
  <conditionalFormatting sqref="A40:R40">
    <cfRule type="expression" dxfId="55" priority="181">
      <formula>ISBLANK($A$40)=FALSE</formula>
    </cfRule>
  </conditionalFormatting>
  <conditionalFormatting sqref="A41:R41">
    <cfRule type="expression" dxfId="54" priority="180">
      <formula>ISBLANK($A$41)=FALSE</formula>
    </cfRule>
  </conditionalFormatting>
  <conditionalFormatting sqref="A42:R42">
    <cfRule type="expression" dxfId="53" priority="179">
      <formula>ISBLANK($A$42)=FALSE</formula>
    </cfRule>
  </conditionalFormatting>
  <conditionalFormatting sqref="A43:R43">
    <cfRule type="expression" dxfId="52" priority="178">
      <formula>ISBLANK($A$43)=FALSE</formula>
    </cfRule>
  </conditionalFormatting>
  <conditionalFormatting sqref="A44:R44">
    <cfRule type="expression" dxfId="51" priority="177">
      <formula>ISBLANK($A$44)=FALSE</formula>
    </cfRule>
  </conditionalFormatting>
  <conditionalFormatting sqref="A45:R45">
    <cfRule type="expression" dxfId="50" priority="176">
      <formula>ISBLANK($A$45)=FALSE</formula>
    </cfRule>
  </conditionalFormatting>
  <conditionalFormatting sqref="A46:R46">
    <cfRule type="expression" dxfId="49" priority="175">
      <formula>ISBLANK($A$46)=FALSE</formula>
    </cfRule>
  </conditionalFormatting>
  <conditionalFormatting sqref="A47:R47">
    <cfRule type="expression" dxfId="48" priority="174">
      <formula>ISBLANK($A$47)=FALSE</formula>
    </cfRule>
  </conditionalFormatting>
  <conditionalFormatting sqref="A48:R48">
    <cfRule type="expression" dxfId="47" priority="173">
      <formula>ISBLANK($A$48)=FALSE</formula>
    </cfRule>
  </conditionalFormatting>
  <conditionalFormatting sqref="A49:R49">
    <cfRule type="expression" dxfId="46" priority="172">
      <formula>ISBLANK($A$49)=FALSE</formula>
    </cfRule>
  </conditionalFormatting>
  <conditionalFormatting sqref="A50:R50">
    <cfRule type="expression" dxfId="45" priority="171">
      <formula>ISBLANK($A$50)=FALSE</formula>
    </cfRule>
  </conditionalFormatting>
  <conditionalFormatting sqref="A51:R51">
    <cfRule type="expression" dxfId="44" priority="170">
      <formula>ISBLANK($A$51)=FALSE</formula>
    </cfRule>
  </conditionalFormatting>
  <conditionalFormatting sqref="A52:R52">
    <cfRule type="expression" dxfId="43" priority="131">
      <formula>ISBLANK($A$52)=FALSE</formula>
    </cfRule>
  </conditionalFormatting>
  <conditionalFormatting sqref="A53:R53">
    <cfRule type="expression" dxfId="42" priority="129">
      <formula>ISBLANK($A$53)=FALSE</formula>
    </cfRule>
  </conditionalFormatting>
  <conditionalFormatting sqref="A54:R54">
    <cfRule type="expression" dxfId="41" priority="127">
      <formula>ISBLANK($A$54)=FALSE</formula>
    </cfRule>
  </conditionalFormatting>
  <conditionalFormatting sqref="A55:R55">
    <cfRule type="expression" dxfId="40" priority="125">
      <formula>ISBLANK($A$55)=FALSE</formula>
    </cfRule>
  </conditionalFormatting>
  <conditionalFormatting sqref="A56:R56">
    <cfRule type="expression" dxfId="39" priority="123">
      <formula>ISBLANK($A$56)=FALSE</formula>
    </cfRule>
  </conditionalFormatting>
  <conditionalFormatting sqref="A57:D57">
    <cfRule type="expression" dxfId="38" priority="121">
      <formula>ISBLANK($A$57)=FALSE</formula>
    </cfRule>
  </conditionalFormatting>
  <conditionalFormatting sqref="A73:R73">
    <cfRule type="expression" dxfId="37" priority="82">
      <formula>ISBLANK($A$73)=FALSE</formula>
    </cfRule>
  </conditionalFormatting>
  <conditionalFormatting sqref="A74:R74">
    <cfRule type="expression" dxfId="36" priority="81">
      <formula>ISBLANK($A$74)=FALSE</formula>
    </cfRule>
  </conditionalFormatting>
  <conditionalFormatting sqref="A75:R75">
    <cfRule type="expression" dxfId="35" priority="80">
      <formula>ISBLANK($A$75)=FALSE</formula>
    </cfRule>
  </conditionalFormatting>
  <conditionalFormatting sqref="A76:R76">
    <cfRule type="expression" dxfId="34" priority="79">
      <formula>ISBLANK($A$76)=FALSE</formula>
    </cfRule>
  </conditionalFormatting>
  <conditionalFormatting sqref="A77:R77">
    <cfRule type="expression" dxfId="33" priority="78">
      <formula>ISBLANK($A$77)=FALSE</formula>
    </cfRule>
  </conditionalFormatting>
  <conditionalFormatting sqref="A78:R78">
    <cfRule type="expression" dxfId="32" priority="77">
      <formula>ISBLANK($A$78)=FALSE</formula>
    </cfRule>
  </conditionalFormatting>
  <conditionalFormatting sqref="A79:R79">
    <cfRule type="expression" dxfId="31" priority="76">
      <formula>ISBLANK($A$79)=FALSE</formula>
    </cfRule>
  </conditionalFormatting>
  <conditionalFormatting sqref="A80:R80">
    <cfRule type="expression" dxfId="30" priority="75">
      <formula>ISBLANK($A$80)=FALSE</formula>
    </cfRule>
  </conditionalFormatting>
  <conditionalFormatting sqref="A81:R81">
    <cfRule type="expression" dxfId="29" priority="74">
      <formula>ISBLANK($A$81)=FALSE</formula>
    </cfRule>
  </conditionalFormatting>
  <conditionalFormatting sqref="A82:R82">
    <cfRule type="expression" dxfId="28" priority="73">
      <formula>ISBLANK($A$82)=FALSE</formula>
    </cfRule>
  </conditionalFormatting>
  <conditionalFormatting sqref="A83:R83">
    <cfRule type="expression" dxfId="27" priority="72">
      <formula>ISBLANK($A$83)=FALSE</formula>
    </cfRule>
  </conditionalFormatting>
  <conditionalFormatting sqref="A84:R84">
    <cfRule type="expression" dxfId="26" priority="71">
      <formula>ISBLANK($A$84)=FALSE</formula>
    </cfRule>
  </conditionalFormatting>
  <conditionalFormatting sqref="A85:R85">
    <cfRule type="expression" dxfId="25" priority="70">
      <formula>ISBLANK($A$85)=FALSE</formula>
    </cfRule>
  </conditionalFormatting>
  <conditionalFormatting sqref="A86:R86">
    <cfRule type="expression" dxfId="24" priority="69">
      <formula>ISBLANK($A$86)=FALSE</formula>
    </cfRule>
  </conditionalFormatting>
  <conditionalFormatting sqref="A87:R87">
    <cfRule type="expression" dxfId="23" priority="68">
      <formula>ISBLANK($A$87)=FALSE</formula>
    </cfRule>
  </conditionalFormatting>
  <conditionalFormatting sqref="A88:R88">
    <cfRule type="expression" dxfId="22" priority="67">
      <formula>ISBLANK($A$88)=FALSE</formula>
    </cfRule>
  </conditionalFormatting>
  <conditionalFormatting sqref="A89:R89">
    <cfRule type="expression" dxfId="21" priority="66">
      <formula>ISBLANK($A$89)=FALSE</formula>
    </cfRule>
  </conditionalFormatting>
  <conditionalFormatting sqref="A90:R90">
    <cfRule type="expression" dxfId="20" priority="65">
      <formula>ISBLANK($A$90)=FALSE</formula>
    </cfRule>
  </conditionalFormatting>
  <conditionalFormatting sqref="A91:R91">
    <cfRule type="expression" dxfId="19" priority="64">
      <formula>ISBLANK($A$91)=FALSE</formula>
    </cfRule>
  </conditionalFormatting>
  <conditionalFormatting sqref="A72:R72">
    <cfRule type="expression" dxfId="18" priority="55">
      <formula>ISBLANK($A$72)=FALSE</formula>
    </cfRule>
  </conditionalFormatting>
  <conditionalFormatting sqref="A11:R11">
    <cfRule type="expression" dxfId="17" priority="222">
      <formula>ISNUMBER($P$11)=TRUE</formula>
    </cfRule>
  </conditionalFormatting>
  <conditionalFormatting sqref="A13:R13">
    <cfRule type="expression" dxfId="16" priority="224">
      <formula>ISNUMBER($P$13)=TRUE</formula>
    </cfRule>
  </conditionalFormatting>
  <conditionalFormatting sqref="A15:R15">
    <cfRule type="expression" dxfId="15" priority="226">
      <formula>ISNUMBER($P$15)=TRUE</formula>
    </cfRule>
  </conditionalFormatting>
  <conditionalFormatting sqref="A17:R17">
    <cfRule type="expression" dxfId="14" priority="228">
      <formula>ISNUMBER($P$17)=TRUE</formula>
    </cfRule>
  </conditionalFormatting>
  <conditionalFormatting sqref="A19:R19">
    <cfRule type="expression" dxfId="13" priority="230">
      <formula>ISNUMBER($P$19)=TRUE</formula>
    </cfRule>
  </conditionalFormatting>
  <conditionalFormatting sqref="A21:R21">
    <cfRule type="expression" dxfId="12" priority="232">
      <formula>ISNUMBER($P$21)=TRUE</formula>
    </cfRule>
  </conditionalFormatting>
  <conditionalFormatting sqref="A9:R9">
    <cfRule type="expression" dxfId="11" priority="54">
      <formula>ISNUMBER($P$9)=TRUE</formula>
    </cfRule>
  </conditionalFormatting>
  <conditionalFormatting sqref="P9:R29">
    <cfRule type="beginsWith" dxfId="10" priority="52" operator="beginsWith" text="Quantidade">
      <formula>LEFT(P9,10)="Quantidade"</formula>
    </cfRule>
  </conditionalFormatting>
  <conditionalFormatting sqref="A23:R23">
    <cfRule type="expression" dxfId="9" priority="27">
      <formula>ISNUMBER($P$23)=TRUE</formula>
    </cfRule>
  </conditionalFormatting>
  <conditionalFormatting sqref="A25:R25">
    <cfRule type="expression" dxfId="8" priority="33">
      <formula>ISNUMBER($P$25)=TRUE</formula>
    </cfRule>
  </conditionalFormatting>
  <conditionalFormatting sqref="A27:R27">
    <cfRule type="expression" dxfId="7" priority="32">
      <formula>ISNUMBER($P$27)=TRUE</formula>
    </cfRule>
  </conditionalFormatting>
  <conditionalFormatting sqref="A29:R29">
    <cfRule type="expression" dxfId="6" priority="31">
      <formula>ISNUMBER($P$29)=TRUE</formula>
    </cfRule>
  </conditionalFormatting>
  <conditionalFormatting sqref="A31:R31">
    <cfRule type="expression" dxfId="5" priority="30">
      <formula>ISNUMBER($P$31)=TRUE</formula>
    </cfRule>
  </conditionalFormatting>
  <conditionalFormatting sqref="P33:R33">
    <cfRule type="beginsWith" dxfId="4" priority="29" operator="beginsWith" text="Quant.">
      <formula>LEFT(P33,6)="Quant."</formula>
    </cfRule>
  </conditionalFormatting>
  <conditionalFormatting sqref="S33">
    <cfRule type="beginsWith" dxfId="3" priority="28" operator="beginsWith" text="Pares">
      <formula>LEFT(S33,5)="Pares"</formula>
    </cfRule>
  </conditionalFormatting>
  <conditionalFormatting sqref="A7:R7">
    <cfRule type="expression" dxfId="2" priority="4">
      <formula>ISNUMBER($P$7)=TRUE</formula>
    </cfRule>
  </conditionalFormatting>
  <conditionalFormatting sqref="A70:R70">
    <cfRule type="expression" dxfId="1" priority="2">
      <formula>ISBLANK($A$70)=FALSE</formula>
    </cfRule>
  </conditionalFormatting>
  <conditionalFormatting sqref="A71:R71">
    <cfRule type="expression" dxfId="0" priority="1">
      <formula>ISBLANK($A$71)=FALSE</formula>
    </cfRule>
  </conditionalFormatting>
  <dataValidations count="26">
    <dataValidation type="custom" allowBlank="1" showInputMessage="1" showErrorMessage="1" errorTitle="Atenção" error="Valor Mínimo de 10  pares" sqref="E4" xr:uid="{00000000-0002-0000-0000-000000000000}">
      <formula1>E4&gt;=VLOOKUP(F4,limitação,2,FALSE)</formula1>
    </dataValidation>
    <dataValidation type="custom" allowBlank="1" showInputMessage="1" showErrorMessage="1" errorTitle="Aviso:" error="Mínimo 10 Pares!" sqref="I11:I23" xr:uid="{00000000-0002-0000-0000-000001000000}">
      <formula1>IF(K11="Pares",I11&gt;=10,I11&gt;0)</formula1>
    </dataValidation>
    <dataValidation type="list" allowBlank="1" showInputMessage="1" showErrorMessage="1" sqref="D7:F29" xr:uid="{00000000-0002-0000-0000-000002000000}">
      <formula1>OFFSET(CORES_COR,MATCH(A7,CORES_PRODUTO,0)-1,0,COUNTIF(CORES_PRODUTO,A7),1)</formula1>
    </dataValidation>
    <dataValidation type="list" allowBlank="1" showInputMessage="1" showErrorMessage="1" sqref="G7:H29" xr:uid="{00000000-0002-0000-0000-000003000000}">
      <formula1>OFFSET(TU_TAMANHO,MATCH(A7,TU_PRODUTO,0)-1,0,COUNTIF(TU_PRODUTO,A7),1)</formula1>
    </dataValidation>
    <dataValidation type="list" allowBlank="1" showInputMessage="1" showErrorMessage="1" sqref="D37:D57 D69:D91" xr:uid="{00000000-0002-0000-0000-000004000000}">
      <formula1>OFFSET(CORES_COR,MATCH(C37,CORES_PRODUTO,0)-1,0,COUNTIF(CORES_PRODUTO,C37),1)</formula1>
    </dataValidation>
    <dataValidation type="list" allowBlank="1" showInputMessage="1" showErrorMessage="1" sqref="B103" xr:uid="{00000000-0002-0000-0000-000005000000}">
      <formula1>LISTA_IMAG_3</formula1>
    </dataValidation>
    <dataValidation type="whole" operator="greaterThanOrEqual" allowBlank="1" showErrorMessage="1" errorTitle="Atenção!" error="Quantidade mínima: 6" promptTitle="Quantidade mínima:" prompt="6" sqref="I102:I130" xr:uid="{00000000-0002-0000-0000-000006000000}">
      <formula1>6</formula1>
    </dataValidation>
    <dataValidation type="whole" operator="greaterThanOrEqual" allowBlank="1" showErrorMessage="1" errorTitle="Atenção" error="Quantidade mínima: 6" sqref="N102:N130 S102:T130" xr:uid="{00000000-0002-0000-0000-000007000000}">
      <formula1>6</formula1>
    </dataValidation>
    <dataValidation type="list" allowBlank="1" showInputMessage="1" showErrorMessage="1" sqref="A7:C29" xr:uid="{00000000-0002-0000-0000-000008000000}">
      <formula1>PRODUTO_1</formula1>
    </dataValidation>
    <dataValidation type="list" allowBlank="1" showInputMessage="1" showErrorMessage="1" sqref="E102:F130 J102:K130 O102:P130" xr:uid="{00000000-0002-0000-0000-000009000000}">
      <formula1>OFFSET(CORES_COR,MATCH("Estampas",CORES_PRODUTO,0)-1,0,COUNTIF(CORES_PRODUTO,"Estampas"),1)</formula1>
    </dataValidation>
    <dataValidation type="list" allowBlank="1" showInputMessage="1" showErrorMessage="1" sqref="G102:H130 L102:M130 Q102:R130" xr:uid="{00000000-0002-0000-0000-00000A000000}">
      <formula1>OFFSET(TU_TAMANHO,MATCH("Estampas",TU_PRODUTO,0)-1,0,COUNTIF(TU_PRODUTO,"Estampas"),1)</formula1>
    </dataValidation>
    <dataValidation type="list" allowBlank="1" showInputMessage="1" showErrorMessage="1" sqref="A38:B57" xr:uid="{00000000-0002-0000-0000-00000B000000}">
      <formula1>PRODUTO_2</formula1>
    </dataValidation>
    <dataValidation type="whole" operator="greaterThanOrEqual" allowBlank="1" showInputMessage="1" showErrorMessage="1" errorTitle="Atenção" error="Mínimo de 10 pares!" sqref="M37:R56" xr:uid="{00000000-0002-0000-0000-00000C000000}">
      <formula1>10</formula1>
    </dataValidation>
    <dataValidation type="whole" operator="greaterThanOrEqual" allowBlank="1" showInputMessage="1" showErrorMessage="1" errorTitle="Atenção" error="Mínimo de 4 Pares!" sqref="E37:L56" xr:uid="{00000000-0002-0000-0000-00000D000000}">
      <formula1>4</formula1>
    </dataValidation>
    <dataValidation type="list" allowBlank="1" showInputMessage="1" showErrorMessage="1" sqref="A70:B91" xr:uid="{00000000-0002-0000-0000-00000E000000}">
      <formula1>PRODUTO_3</formula1>
    </dataValidation>
    <dataValidation type="list" allowBlank="1" showInputMessage="1" showErrorMessage="1" prompt="Não precisa repetir os produtos, basta apenas mudar as cores !" sqref="A69:B69" xr:uid="{00000000-0002-0000-0000-00000F000000}">
      <formula1>PRODUTO_3</formula1>
    </dataValidation>
    <dataValidation type="list" allowBlank="1" showInputMessage="1" showErrorMessage="1" prompt="Não precisar repetir os produtos, basta apenas  mudar as cores !" sqref="A37:B37" xr:uid="{00000000-0002-0000-0000-000010000000}">
      <formula1>PRODUTO_2</formula1>
    </dataValidation>
    <dataValidation type="custom" allowBlank="1" showInputMessage="1" showErrorMessage="1" errorTitle="ERRO" error="As tiras estão disponíveis nos tamanhos 23/24 a 43/44." sqref="G69" xr:uid="{00000000-0002-0000-0000-000011000000}">
      <formula1 xml:space="preserve"> C69 =16</formula1>
    </dataValidation>
    <dataValidation type="custom" allowBlank="1" showInputMessage="1" showErrorMessage="1" errorTitle="ERRO" error="As tiras estão disponíveis nos tamanhos 23/24 a 43/44." sqref="G70:G91" xr:uid="{00000000-0002-0000-0000-000012000000}">
      <formula1 xml:space="preserve"> C70 = 16</formula1>
    </dataValidation>
    <dataValidation type="custom" allowBlank="1" showErrorMessage="1" errorTitle="ERRO" error="As tiras Asa Delta estão disponíveis nas numerações 33/34 a 43/44 e as tiras Tradicional Lisa estão disponíveis nas numerações 37/38 a 43/44." sqref="H69:H91" xr:uid="{00000000-0002-0000-0000-000013000000}">
      <formula1 xml:space="preserve"> OR(C69=6,C69=7,C69=14,C69=16)</formula1>
    </dataValidation>
    <dataValidation type="custom" allowBlank="1" showErrorMessage="1" errorTitle="ERRO" error="As tiras Asa Delta estão disponíveis nas numerações 33/34 a 43/44 e as tiras Tradicional Lisa estão disponíveis nas numerações 37/38 a 43/44." sqref="I69:I91" xr:uid="{00000000-0002-0000-0000-000014000000}">
      <formula1 xml:space="preserve"> OR(C69=6,C69=7,C69=14,C69=16)</formula1>
    </dataValidation>
    <dataValidation type="custom" allowBlank="1" showErrorMessage="1" errorTitle="ERRO" error="As tiras Asa Delta estão disponíveis nas numerações 33/34 a 43/44 e as tiras Tradicional Lisa estão disponíveis nas numerações 37/38 a 43/44." sqref="J69:J91" xr:uid="{00000000-0002-0000-0000-000015000000}">
      <formula1 xml:space="preserve"> OR(C69=6,C69=7,C69=14,C69=16)</formula1>
    </dataValidation>
    <dataValidation type="custom" allowBlank="1" showErrorMessage="1" errorTitle="ERRO" error="As tiras Asa Delta estão disponíveis nas numerações 33/34 a 43/44 e as tiras Tradicional Lisa estão disponíveis nas numerações 37/38 a 43/44." sqref="K69:K91" xr:uid="{00000000-0002-0000-0000-000016000000}">
      <formula1 xml:space="preserve"> OR(C69=6,C69=7,C69=14,C69=16)</formula1>
    </dataValidation>
    <dataValidation type="custom" allowBlank="1" showErrorMessage="1" errorTitle="ERRO" error="As tiras Asa Delta estão disponíveis nas numerações 33/34 a 43/44 e as tiras Tradicional Lisa estão disponíveis nas numerações 37/38 a 43/44." sqref="L69:L91" xr:uid="{00000000-0002-0000-0000-000017000000}">
      <formula1 xml:space="preserve"> OR(C69=6,C69=7,C69=14,C69=16)</formula1>
    </dataValidation>
    <dataValidation type="custom" allowBlank="1" showErrorMessage="1" errorTitle="ERRO" error="As tiras tradicional Lisa estão disponíveis nas numerações 37/38 a 43/44." sqref="M69:M91" xr:uid="{00000000-0002-0000-0000-000018000000}">
      <formula1 xml:space="preserve"> OR(C69=6,C69=7,C69=14,C69=16,C69=17)</formula1>
    </dataValidation>
    <dataValidation type="custom" allowBlank="1" showErrorMessage="1" errorTitle="ERRO" error="As tiras tradicionais Lisa estão disponíveis nas numerações 37/38 a 43/44." sqref="N69:N91" xr:uid="{00000000-0002-0000-0000-000019000000}">
      <formula1 xml:space="preserve"> OR(C90=6,C90=7,C90=14,C90=16,C90=17)</formula1>
    </dataValidation>
  </dataValidations>
  <pageMargins left="0.511811024" right="0.511811024" top="0.78740157499999996" bottom="0.78740157499999996" header="0.31496062000000002" footer="0.31496062000000002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0" r:id="rId4" name="Check Box 16">
              <controlPr locked="0" defaultSize="0" autoFill="0" autoLine="0" autoPict="0">
                <anchor moveWithCells="1">
                  <from>
                    <xdr:col>0</xdr:col>
                    <xdr:colOff>142875</xdr:colOff>
                    <xdr:row>33</xdr:row>
                    <xdr:rowOff>180975</xdr:rowOff>
                  </from>
                  <to>
                    <xdr:col>3</xdr:col>
                    <xdr:colOff>552450</xdr:colOff>
                    <xdr:row>35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/>
  <dimension ref="A1"/>
  <sheetViews>
    <sheetView workbookViewId="0">
      <selection activeCell="A2" sqref="A2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/>
  <dimension ref="A1:BK1270"/>
  <sheetViews>
    <sheetView topLeftCell="F1" zoomScale="80" zoomScaleNormal="80" workbookViewId="0">
      <selection activeCell="R2" sqref="R2"/>
    </sheetView>
  </sheetViews>
  <sheetFormatPr defaultColWidth="9.140625" defaultRowHeight="15" x14ac:dyDescent="0.25"/>
  <cols>
    <col min="1" max="1" width="40.7109375" style="59" bestFit="1" customWidth="1"/>
    <col min="2" max="2" width="13.140625" style="59" bestFit="1" customWidth="1"/>
    <col min="3" max="3" width="10.5703125" style="59" customWidth="1"/>
    <col min="4" max="4" width="28.5703125" style="59" customWidth="1"/>
    <col min="5" max="5" width="25.28515625" style="73" customWidth="1"/>
    <col min="6" max="6" width="4.42578125" style="59" customWidth="1"/>
    <col min="7" max="7" width="9.140625" style="59" customWidth="1"/>
    <col min="8" max="8" width="28.5703125" style="59" customWidth="1"/>
    <col min="9" max="9" width="12.5703125" style="73" bestFit="1" customWidth="1"/>
    <col min="10" max="10" width="14.140625" style="59" customWidth="1"/>
    <col min="11" max="11" width="9.42578125" style="59" customWidth="1"/>
    <col min="12" max="12" width="28.5703125" style="59" customWidth="1"/>
    <col min="13" max="13" width="9.140625" style="59" customWidth="1"/>
    <col min="14" max="14" width="25.5703125" style="59" customWidth="1"/>
    <col min="15" max="15" width="9.140625" style="59" customWidth="1"/>
    <col min="16" max="16" width="27.42578125" style="59" bestFit="1" customWidth="1"/>
    <col min="17" max="17" width="12.42578125" style="59" customWidth="1"/>
    <col min="18" max="18" width="28.85546875" style="59" bestFit="1" customWidth="1"/>
    <col min="19" max="32" width="11.5703125" style="59" bestFit="1" customWidth="1"/>
    <col min="33" max="33" width="10.85546875" style="59" bestFit="1" customWidth="1"/>
    <col min="34" max="35" width="9.85546875" style="59" bestFit="1" customWidth="1"/>
    <col min="36" max="37" width="9.7109375" style="59" bestFit="1" customWidth="1"/>
    <col min="38" max="38" width="10.42578125" style="59" bestFit="1" customWidth="1"/>
    <col min="39" max="39" width="11.5703125" style="59" bestFit="1" customWidth="1"/>
    <col min="40" max="40" width="10.85546875" style="59" bestFit="1" customWidth="1"/>
    <col min="41" max="41" width="11.42578125" style="59" bestFit="1" customWidth="1"/>
    <col min="42" max="42" width="10.28515625" style="59" customWidth="1"/>
    <col min="43" max="46" width="10.42578125" style="59" bestFit="1" customWidth="1"/>
    <col min="47" max="47" width="10.28515625" style="59" customWidth="1"/>
    <col min="48" max="48" width="12.5703125" style="59" bestFit="1" customWidth="1"/>
    <col min="49" max="51" width="10.42578125" style="59" bestFit="1" customWidth="1"/>
    <col min="52" max="52" width="11.42578125" style="59" bestFit="1" customWidth="1"/>
    <col min="53" max="54" width="11.7109375" style="59" bestFit="1" customWidth="1"/>
    <col min="55" max="55" width="11.42578125" style="59" bestFit="1" customWidth="1"/>
    <col min="56" max="58" width="11.5703125" style="59" bestFit="1" customWidth="1"/>
    <col min="59" max="62" width="13.140625" style="59" bestFit="1" customWidth="1"/>
    <col min="63" max="63" width="11.42578125" style="59" bestFit="1" customWidth="1"/>
    <col min="64" max="16384" width="9.140625" style="59"/>
  </cols>
  <sheetData>
    <row r="1" spans="1:63" ht="15.75" thickBot="1" x14ac:dyDescent="0.3">
      <c r="A1" s="1" t="s">
        <v>47</v>
      </c>
      <c r="D1" s="187" t="s">
        <v>288</v>
      </c>
      <c r="E1" s="188"/>
      <c r="F1" s="189"/>
      <c r="H1" s="184" t="s">
        <v>294</v>
      </c>
      <c r="I1" s="185"/>
      <c r="J1" s="186"/>
      <c r="L1" s="60" t="s">
        <v>291</v>
      </c>
      <c r="N1" s="61" t="s">
        <v>292</v>
      </c>
      <c r="P1" s="61" t="s">
        <v>293</v>
      </c>
      <c r="R1" s="187" t="s">
        <v>561</v>
      </c>
      <c r="S1" s="188"/>
      <c r="T1" s="188"/>
      <c r="U1" s="188"/>
      <c r="V1" s="189"/>
      <c r="W1" s="59">
        <v>0.4</v>
      </c>
    </row>
    <row r="2" spans="1:63" x14ac:dyDescent="0.25">
      <c r="A2" s="62" t="s">
        <v>215</v>
      </c>
      <c r="B2" s="62" t="s">
        <v>216</v>
      </c>
      <c r="D2" s="63">
        <v>1</v>
      </c>
      <c r="E2" s="64" t="s">
        <v>0</v>
      </c>
      <c r="F2" s="65"/>
      <c r="H2" s="63" t="s">
        <v>563</v>
      </c>
      <c r="I2" s="64" t="s">
        <v>323</v>
      </c>
      <c r="J2" s="65" t="s">
        <v>9</v>
      </c>
      <c r="L2" s="66" t="s">
        <v>563</v>
      </c>
      <c r="N2" s="66" t="s">
        <v>579</v>
      </c>
      <c r="P2" s="66" t="s">
        <v>618</v>
      </c>
      <c r="R2" s="67" t="b">
        <v>0</v>
      </c>
      <c r="S2" s="68" t="s">
        <v>55</v>
      </c>
      <c r="T2" s="68" t="s">
        <v>56</v>
      </c>
      <c r="U2" s="68" t="s">
        <v>57</v>
      </c>
      <c r="V2" s="68" t="s">
        <v>28</v>
      </c>
      <c r="W2" s="68" t="s">
        <v>29</v>
      </c>
      <c r="X2" s="68" t="s">
        <v>30</v>
      </c>
      <c r="Y2" s="68" t="s">
        <v>31</v>
      </c>
      <c r="Z2" s="68" t="s">
        <v>32</v>
      </c>
      <c r="AA2" s="68" t="s">
        <v>33</v>
      </c>
      <c r="AB2" s="68" t="s">
        <v>34</v>
      </c>
      <c r="AC2" s="68" t="s">
        <v>35</v>
      </c>
      <c r="AD2" s="68" t="s">
        <v>36</v>
      </c>
      <c r="AE2" s="68" t="s">
        <v>37</v>
      </c>
      <c r="AF2" s="68" t="s">
        <v>38</v>
      </c>
      <c r="AG2" s="68" t="s">
        <v>13</v>
      </c>
      <c r="AH2" s="68" t="s">
        <v>14</v>
      </c>
      <c r="AI2" s="68" t="s">
        <v>15</v>
      </c>
      <c r="AJ2" s="68" t="s">
        <v>18</v>
      </c>
      <c r="AK2" s="68" t="s">
        <v>17</v>
      </c>
      <c r="AL2" s="68" t="s">
        <v>49</v>
      </c>
      <c r="AM2" s="68" t="s">
        <v>50</v>
      </c>
      <c r="AN2" s="68" t="s">
        <v>198</v>
      </c>
      <c r="AO2" s="68" t="s">
        <v>199</v>
      </c>
      <c r="AP2" s="64" t="s">
        <v>202</v>
      </c>
      <c r="AQ2" s="64" t="s">
        <v>203</v>
      </c>
      <c r="AR2" s="64" t="s">
        <v>204</v>
      </c>
      <c r="AS2" s="64" t="s">
        <v>205</v>
      </c>
      <c r="AT2" s="64" t="s">
        <v>213</v>
      </c>
      <c r="AU2" s="64" t="s">
        <v>214</v>
      </c>
      <c r="AV2" s="68" t="s">
        <v>522</v>
      </c>
      <c r="AW2" s="68" t="s">
        <v>523</v>
      </c>
      <c r="AX2" s="68" t="s">
        <v>354</v>
      </c>
      <c r="AY2" s="68" t="s">
        <v>680</v>
      </c>
      <c r="AZ2" s="64" t="s">
        <v>302</v>
      </c>
      <c r="BA2" s="64" t="s">
        <v>303</v>
      </c>
      <c r="BB2" s="64" t="s">
        <v>300</v>
      </c>
      <c r="BC2" s="64" t="s">
        <v>301</v>
      </c>
      <c r="BD2" s="68">
        <v>10</v>
      </c>
      <c r="BE2" s="68">
        <v>12</v>
      </c>
      <c r="BF2" s="68">
        <v>14</v>
      </c>
      <c r="BG2" s="68">
        <v>16</v>
      </c>
      <c r="BH2" s="68" t="s">
        <v>543</v>
      </c>
      <c r="BI2" s="68" t="s">
        <v>547</v>
      </c>
      <c r="BJ2" s="68" t="s">
        <v>614</v>
      </c>
      <c r="BK2" s="65" t="s">
        <v>323</v>
      </c>
    </row>
    <row r="3" spans="1:63" x14ac:dyDescent="0.25">
      <c r="A3" s="69" t="s">
        <v>563</v>
      </c>
      <c r="B3" s="70">
        <v>140</v>
      </c>
      <c r="C3" s="71"/>
      <c r="D3" s="72">
        <v>1</v>
      </c>
      <c r="E3" s="73" t="s">
        <v>3</v>
      </c>
      <c r="F3" s="74"/>
      <c r="H3" s="72" t="s">
        <v>504</v>
      </c>
      <c r="I3" s="73" t="s">
        <v>323</v>
      </c>
      <c r="J3" s="74" t="s">
        <v>9</v>
      </c>
      <c r="L3" s="75" t="s">
        <v>504</v>
      </c>
      <c r="N3" s="75" t="s">
        <v>580</v>
      </c>
      <c r="P3" s="75" t="s">
        <v>619</v>
      </c>
      <c r="Q3" s="73"/>
      <c r="R3" s="72" t="s">
        <v>579</v>
      </c>
      <c r="S3" s="76">
        <f t="shared" ref="S3:Z3" si="0">IF($R$2=FALSE,$B$43,$B$43+$W$1)</f>
        <v>4</v>
      </c>
      <c r="T3" s="76">
        <f t="shared" si="0"/>
        <v>4</v>
      </c>
      <c r="U3" s="76">
        <f t="shared" si="0"/>
        <v>4</v>
      </c>
      <c r="V3" s="76">
        <f t="shared" si="0"/>
        <v>4</v>
      </c>
      <c r="W3" s="76">
        <f t="shared" si="0"/>
        <v>4</v>
      </c>
      <c r="X3" s="76">
        <f t="shared" si="0"/>
        <v>4</v>
      </c>
      <c r="Y3" s="76">
        <f t="shared" si="0"/>
        <v>4</v>
      </c>
      <c r="Z3" s="76">
        <f t="shared" si="0"/>
        <v>4</v>
      </c>
      <c r="AA3" s="76">
        <f>IF($R$2=FALSE,$B$44,$B$44+$W$1)</f>
        <v>5</v>
      </c>
      <c r="AB3" s="76">
        <f>IF($R$2=FALSE,$B$44,$B$44+$W$1)</f>
        <v>5</v>
      </c>
      <c r="AC3" s="76">
        <f>IF($R$2=FALSE,$B$44,$B$44+$W$1)</f>
        <v>5</v>
      </c>
      <c r="AD3" s="76">
        <f>IF($R$2=FALSE,$B$45,$B$45+$W$1)</f>
        <v>7</v>
      </c>
      <c r="AE3" s="76">
        <f>IF($R$2=FALSE,$B$45,$B$45+$W$1)</f>
        <v>7</v>
      </c>
      <c r="AF3" s="76">
        <f>IF($R$2=FALSE,$B$45,$B$45+$W$1)</f>
        <v>7</v>
      </c>
      <c r="BK3" s="74"/>
    </row>
    <row r="4" spans="1:63" x14ac:dyDescent="0.25">
      <c r="A4" s="69" t="s">
        <v>504</v>
      </c>
      <c r="B4" s="70">
        <v>160</v>
      </c>
      <c r="C4" s="71"/>
      <c r="D4" s="72">
        <v>1</v>
      </c>
      <c r="E4" s="73" t="s">
        <v>4</v>
      </c>
      <c r="F4" s="74"/>
      <c r="H4" s="72" t="s">
        <v>210</v>
      </c>
      <c r="I4" s="73" t="s">
        <v>323</v>
      </c>
      <c r="J4" s="74" t="s">
        <v>9</v>
      </c>
      <c r="L4" s="75" t="s">
        <v>210</v>
      </c>
      <c r="N4" s="75" t="s">
        <v>595</v>
      </c>
      <c r="P4" s="75" t="s">
        <v>231</v>
      </c>
      <c r="Q4" s="73"/>
      <c r="R4" s="72" t="s">
        <v>580</v>
      </c>
      <c r="S4" s="76">
        <f>IF($R$2=FALSE,$B$19,$B$19+$W$1)</f>
        <v>5.5</v>
      </c>
      <c r="T4" s="76">
        <f t="shared" ref="T4:Z4" si="1">IF($R$2=FALSE,$B$19,$B$19+$W$1)</f>
        <v>5.5</v>
      </c>
      <c r="U4" s="76">
        <f t="shared" si="1"/>
        <v>5.5</v>
      </c>
      <c r="V4" s="76">
        <f t="shared" si="1"/>
        <v>5.5</v>
      </c>
      <c r="W4" s="76">
        <f t="shared" si="1"/>
        <v>5.5</v>
      </c>
      <c r="X4" s="76">
        <f t="shared" si="1"/>
        <v>5.5</v>
      </c>
      <c r="Y4" s="76">
        <f t="shared" si="1"/>
        <v>5.5</v>
      </c>
      <c r="Z4" s="76">
        <f t="shared" si="1"/>
        <v>5.5</v>
      </c>
      <c r="AA4" s="76">
        <f>IF($R$2=FALSE,$B$20,$B$20+$W$1)</f>
        <v>6.5</v>
      </c>
      <c r="AB4" s="76">
        <f t="shared" ref="AB4:AC4" si="2">IF($R$2=FALSE,$B$20,$B$20+$W$1)</f>
        <v>6.5</v>
      </c>
      <c r="AC4" s="76">
        <f t="shared" si="2"/>
        <v>6.5</v>
      </c>
      <c r="AD4" s="76">
        <f>IF($R$2=FALSE,$B$21,$B$21+$W$1)</f>
        <v>8.5</v>
      </c>
      <c r="AE4" s="76">
        <f t="shared" ref="AE4:AF4" si="3">IF($R$2=FALSE,$B$21,$B$21+$W$1)</f>
        <v>8.5</v>
      </c>
      <c r="AF4" s="76">
        <f t="shared" si="3"/>
        <v>8.5</v>
      </c>
      <c r="BK4" s="74"/>
    </row>
    <row r="5" spans="1:63" x14ac:dyDescent="0.25">
      <c r="A5" s="69" t="s">
        <v>210</v>
      </c>
      <c r="B5" s="77">
        <v>105</v>
      </c>
      <c r="C5" s="71"/>
      <c r="D5" s="72">
        <v>1</v>
      </c>
      <c r="E5" s="73" t="s">
        <v>20</v>
      </c>
      <c r="F5" s="74"/>
      <c r="H5" s="72" t="s">
        <v>211</v>
      </c>
      <c r="I5" s="73" t="s">
        <v>323</v>
      </c>
      <c r="J5" s="74" t="s">
        <v>9</v>
      </c>
      <c r="L5" s="75" t="s">
        <v>211</v>
      </c>
      <c r="N5" s="75" t="s">
        <v>596</v>
      </c>
      <c r="P5" s="75" t="s">
        <v>599</v>
      </c>
      <c r="Q5" s="73"/>
      <c r="R5" s="72" t="s">
        <v>596</v>
      </c>
      <c r="S5" s="76">
        <f t="shared" ref="S5:Z5" si="4">IF($R$2=FALSE,$B$46,$B$46+$W$1)</f>
        <v>3</v>
      </c>
      <c r="T5" s="76">
        <f t="shared" si="4"/>
        <v>3</v>
      </c>
      <c r="U5" s="76">
        <f t="shared" si="4"/>
        <v>3</v>
      </c>
      <c r="V5" s="76">
        <f t="shared" si="4"/>
        <v>3</v>
      </c>
      <c r="W5" s="76">
        <f t="shared" si="4"/>
        <v>3</v>
      </c>
      <c r="X5" s="76">
        <f t="shared" si="4"/>
        <v>3</v>
      </c>
      <c r="Y5" s="76">
        <f t="shared" si="4"/>
        <v>3</v>
      </c>
      <c r="Z5" s="76">
        <f t="shared" si="4"/>
        <v>3</v>
      </c>
      <c r="AA5" s="76">
        <f>IF($R$2=FALSE,$B$47,$B$47+$W$1)</f>
        <v>3.9</v>
      </c>
      <c r="AB5" s="76">
        <f>IF($R$2=FALSE,$B$47,$B$47+$W$1)</f>
        <v>3.9</v>
      </c>
      <c r="AC5" s="76">
        <f>IF($R$2=FALSE,$B$47,$B$47+$W$1)</f>
        <v>3.9</v>
      </c>
      <c r="AD5" s="76">
        <f>IF($R$2=FALSE,$B$48,$B$48+$W$1)</f>
        <v>4.4000000000000004</v>
      </c>
      <c r="AE5" s="76">
        <f>IF($R$2=FALSE,$B$48,$B$48+$W$1)</f>
        <v>4.4000000000000004</v>
      </c>
      <c r="AF5" s="76">
        <f>IF($R$2=FALSE,$B$48,$B$48+$W$1)</f>
        <v>4.4000000000000004</v>
      </c>
      <c r="BK5" s="74"/>
    </row>
    <row r="6" spans="1:63" x14ac:dyDescent="0.25">
      <c r="A6" s="69" t="s">
        <v>211</v>
      </c>
      <c r="B6" s="77">
        <v>125</v>
      </c>
      <c r="C6" s="71"/>
      <c r="D6" s="72">
        <v>1</v>
      </c>
      <c r="E6" s="73" t="s">
        <v>27</v>
      </c>
      <c r="F6" s="74"/>
      <c r="H6" s="72" t="s">
        <v>683</v>
      </c>
      <c r="I6" s="59" t="s">
        <v>323</v>
      </c>
      <c r="J6" s="74" t="s">
        <v>9</v>
      </c>
      <c r="L6" s="75" t="s">
        <v>683</v>
      </c>
      <c r="N6" s="75" t="s">
        <v>581</v>
      </c>
      <c r="P6" s="75" t="s">
        <v>232</v>
      </c>
      <c r="Q6" s="73"/>
      <c r="R6" s="72" t="s">
        <v>595</v>
      </c>
      <c r="S6" s="76">
        <f>IF($R$2=FALSE,$B$22,$B$22+$W$1)</f>
        <v>4</v>
      </c>
      <c r="T6" s="76">
        <f t="shared" ref="T6:Z6" si="5">IF($R$2=FALSE,$B$22,$B$22+$W$1)</f>
        <v>4</v>
      </c>
      <c r="U6" s="76">
        <f t="shared" si="5"/>
        <v>4</v>
      </c>
      <c r="V6" s="76">
        <f t="shared" si="5"/>
        <v>4</v>
      </c>
      <c r="W6" s="76">
        <f t="shared" si="5"/>
        <v>4</v>
      </c>
      <c r="X6" s="76">
        <f t="shared" si="5"/>
        <v>4</v>
      </c>
      <c r="Y6" s="76">
        <f t="shared" si="5"/>
        <v>4</v>
      </c>
      <c r="Z6" s="76">
        <f t="shared" si="5"/>
        <v>4</v>
      </c>
      <c r="AA6" s="76">
        <f>IF($R$2=FALSE,$B$23,$B$23+$W$1)</f>
        <v>5</v>
      </c>
      <c r="AB6" s="76">
        <f t="shared" ref="AB6:AC6" si="6">IF($R$2=FALSE,$B$23,$B$23+$W$1)</f>
        <v>5</v>
      </c>
      <c r="AC6" s="76">
        <f t="shared" si="6"/>
        <v>5</v>
      </c>
      <c r="AD6" s="76">
        <f>IF($R$2=FALSE,$B$24,$B$24+$W$1)</f>
        <v>7</v>
      </c>
      <c r="AE6" s="76">
        <f t="shared" ref="AE6:AF6" si="7">IF($R$2=FALSE,$B$24,$B$24+$W$1)</f>
        <v>7</v>
      </c>
      <c r="AF6" s="76">
        <f t="shared" si="7"/>
        <v>7</v>
      </c>
      <c r="BK6" s="74"/>
    </row>
    <row r="7" spans="1:63" ht="15.75" thickBot="1" x14ac:dyDescent="0.3">
      <c r="A7" s="78" t="s">
        <v>683</v>
      </c>
      <c r="B7" s="79">
        <v>180</v>
      </c>
      <c r="C7" s="71"/>
      <c r="D7" s="72">
        <v>1</v>
      </c>
      <c r="E7" s="73" t="s">
        <v>87</v>
      </c>
      <c r="F7" s="74"/>
      <c r="H7" s="72" t="s">
        <v>212</v>
      </c>
      <c r="I7" s="73" t="s">
        <v>323</v>
      </c>
      <c r="J7" s="74" t="s">
        <v>9</v>
      </c>
      <c r="L7" s="75" t="s">
        <v>212</v>
      </c>
      <c r="N7" s="75" t="s">
        <v>582</v>
      </c>
      <c r="P7" s="80" t="s">
        <v>600</v>
      </c>
      <c r="Q7" s="73"/>
      <c r="R7" s="72" t="s">
        <v>581</v>
      </c>
      <c r="S7" s="76">
        <f t="shared" ref="S7:Z7" si="8">IF($R$2=FALSE,$B$34,$B$34+$W$1)</f>
        <v>5</v>
      </c>
      <c r="T7" s="76">
        <f t="shared" si="8"/>
        <v>5</v>
      </c>
      <c r="U7" s="76">
        <f t="shared" si="8"/>
        <v>5</v>
      </c>
      <c r="V7" s="76">
        <f t="shared" si="8"/>
        <v>5</v>
      </c>
      <c r="W7" s="76">
        <f t="shared" si="8"/>
        <v>5</v>
      </c>
      <c r="X7" s="76">
        <f t="shared" si="8"/>
        <v>5</v>
      </c>
      <c r="Y7" s="76">
        <f t="shared" si="8"/>
        <v>5</v>
      </c>
      <c r="Z7" s="76">
        <f t="shared" si="8"/>
        <v>5</v>
      </c>
      <c r="AA7" s="76">
        <f>IF($R$2=FALSE,$B$35,$B$35+$W$1)</f>
        <v>6</v>
      </c>
      <c r="AB7" s="76">
        <f>IF($R$2=FALSE,$B$35,$B$35+$W$1)</f>
        <v>6</v>
      </c>
      <c r="AC7" s="76">
        <f>IF($R$2=FALSE,$B$35,$B$35+$W$1)</f>
        <v>6</v>
      </c>
      <c r="AD7" s="76">
        <f>IF($R$2=FALSE,$B$36,$B$36+$W$1)</f>
        <v>8</v>
      </c>
      <c r="AE7" s="76">
        <f>IF($R$2=FALSE,$B$36,$B$36+$W$1)</f>
        <v>8</v>
      </c>
      <c r="AF7" s="76">
        <f>IF($R$2=FALSE,$B$36,$B$36+$W$1)</f>
        <v>8</v>
      </c>
      <c r="BK7" s="74"/>
    </row>
    <row r="8" spans="1:63" x14ac:dyDescent="0.25">
      <c r="A8" s="69" t="s">
        <v>212</v>
      </c>
      <c r="B8" s="77">
        <v>85</v>
      </c>
      <c r="C8" s="71"/>
      <c r="D8" s="72">
        <v>2</v>
      </c>
      <c r="E8" s="73" t="s">
        <v>0</v>
      </c>
      <c r="F8" s="74"/>
      <c r="H8" s="72" t="s">
        <v>613</v>
      </c>
      <c r="I8" s="73" t="s">
        <v>323</v>
      </c>
      <c r="J8" s="74" t="s">
        <v>9</v>
      </c>
      <c r="L8" s="75" t="s">
        <v>613</v>
      </c>
      <c r="N8" s="75" t="s">
        <v>665</v>
      </c>
      <c r="Q8" s="73"/>
      <c r="R8" s="72" t="s">
        <v>582</v>
      </c>
      <c r="S8" s="76">
        <f>IF($R$2=FALSE,$B$13,$B$13+$W$1)</f>
        <v>6</v>
      </c>
      <c r="T8" s="76">
        <f t="shared" ref="T8:Z8" si="9">IF($R$2=FALSE,$B$13,$B$13+$W$1)</f>
        <v>6</v>
      </c>
      <c r="U8" s="76">
        <f t="shared" si="9"/>
        <v>6</v>
      </c>
      <c r="V8" s="76">
        <f t="shared" si="9"/>
        <v>6</v>
      </c>
      <c r="W8" s="76">
        <f t="shared" si="9"/>
        <v>6</v>
      </c>
      <c r="X8" s="76">
        <f t="shared" si="9"/>
        <v>6</v>
      </c>
      <c r="Y8" s="76">
        <f t="shared" si="9"/>
        <v>6</v>
      </c>
      <c r="Z8" s="76">
        <f t="shared" si="9"/>
        <v>6</v>
      </c>
      <c r="AA8" s="76">
        <f>IF($R$2=FALSE,$B$14,$B$14+$W$1)</f>
        <v>8</v>
      </c>
      <c r="AB8" s="76">
        <f t="shared" ref="AB8:AC8" si="10">IF($R$2=FALSE,$B$14,$B$14+$W$1)</f>
        <v>8</v>
      </c>
      <c r="AC8" s="76">
        <f t="shared" si="10"/>
        <v>8</v>
      </c>
      <c r="AD8" s="76">
        <f>IF($R$2=FALSE,$B$15,$B$15+$W$1)</f>
        <v>10</v>
      </c>
      <c r="AE8" s="76">
        <f t="shared" ref="AE8:AF8" si="11">IF($R$2=FALSE,$B$15,$B$15+$W$1)</f>
        <v>10</v>
      </c>
      <c r="AF8" s="76">
        <f t="shared" si="11"/>
        <v>10</v>
      </c>
      <c r="BK8" s="74"/>
    </row>
    <row r="9" spans="1:63" x14ac:dyDescent="0.25">
      <c r="A9" s="69" t="s">
        <v>613</v>
      </c>
      <c r="B9" s="70">
        <v>95</v>
      </c>
      <c r="C9" s="71"/>
      <c r="D9" s="72">
        <v>2</v>
      </c>
      <c r="E9" s="73" t="s">
        <v>3</v>
      </c>
      <c r="F9" s="74"/>
      <c r="H9" s="72" t="s">
        <v>296</v>
      </c>
      <c r="I9" s="73" t="s">
        <v>323</v>
      </c>
      <c r="J9" s="74" t="s">
        <v>16</v>
      </c>
      <c r="L9" s="75" t="s">
        <v>296</v>
      </c>
      <c r="N9" s="75" t="s">
        <v>666</v>
      </c>
      <c r="Q9" s="73"/>
      <c r="R9" s="72" t="s">
        <v>583</v>
      </c>
      <c r="S9" s="76">
        <f t="shared" ref="S9:Z9" si="12">IF($R$2=FALSE,$B$40,$B$40+$W$1)</f>
        <v>9</v>
      </c>
      <c r="T9" s="76">
        <f t="shared" si="12"/>
        <v>9</v>
      </c>
      <c r="U9" s="76">
        <f t="shared" si="12"/>
        <v>9</v>
      </c>
      <c r="V9" s="76">
        <f t="shared" si="12"/>
        <v>9</v>
      </c>
      <c r="W9" s="76">
        <f t="shared" si="12"/>
        <v>9</v>
      </c>
      <c r="X9" s="76">
        <f t="shared" si="12"/>
        <v>9</v>
      </c>
      <c r="Y9" s="76">
        <f t="shared" si="12"/>
        <v>9</v>
      </c>
      <c r="Z9" s="76">
        <f t="shared" si="12"/>
        <v>9</v>
      </c>
      <c r="AA9" s="76">
        <f>IF($R$2=FALSE,$B$41,$B$41+$W$1)</f>
        <v>12</v>
      </c>
      <c r="AB9" s="76">
        <f>IF($R$2=FALSE,$B$41,$B$41+$W$1)</f>
        <v>12</v>
      </c>
      <c r="AC9" s="76">
        <f>IF($R$2=FALSE,$B$41,$B$41+$W$1)</f>
        <v>12</v>
      </c>
      <c r="AD9" s="76">
        <f>IF($R$2=FALSE,$B$42,$B$42+$W$1)</f>
        <v>16</v>
      </c>
      <c r="AE9" s="76">
        <f>IF($R$2=FALSE,$B$42,$B$42+$W$1)</f>
        <v>16</v>
      </c>
      <c r="AF9" s="76">
        <f>IF($R$2=FALSE,$B$42,$B$42+$W$1)</f>
        <v>16</v>
      </c>
      <c r="BK9" s="74"/>
    </row>
    <row r="10" spans="1:63" x14ac:dyDescent="0.25">
      <c r="A10" s="69" t="s">
        <v>296</v>
      </c>
      <c r="B10" s="70">
        <v>60</v>
      </c>
      <c r="C10" s="71"/>
      <c r="D10" s="72">
        <v>2</v>
      </c>
      <c r="E10" s="73" t="s">
        <v>4</v>
      </c>
      <c r="F10" s="74"/>
      <c r="H10" s="72" t="s">
        <v>554</v>
      </c>
      <c r="I10" s="73" t="s">
        <v>323</v>
      </c>
      <c r="J10" s="74" t="s">
        <v>553</v>
      </c>
      <c r="L10" s="75" t="s">
        <v>554</v>
      </c>
      <c r="N10" s="75" t="s">
        <v>583</v>
      </c>
      <c r="Q10" s="73"/>
      <c r="R10" s="72" t="s">
        <v>584</v>
      </c>
      <c r="S10" s="76">
        <f t="shared" ref="S10:Z10" si="13">IF($R$2=FALSE,$B$49,$B$49+$W$1)</f>
        <v>9</v>
      </c>
      <c r="T10" s="76">
        <f t="shared" si="13"/>
        <v>9</v>
      </c>
      <c r="U10" s="76">
        <f t="shared" si="13"/>
        <v>9</v>
      </c>
      <c r="V10" s="76">
        <f t="shared" si="13"/>
        <v>9</v>
      </c>
      <c r="W10" s="76">
        <f t="shared" si="13"/>
        <v>9</v>
      </c>
      <c r="X10" s="76">
        <f t="shared" si="13"/>
        <v>9</v>
      </c>
      <c r="Y10" s="76">
        <f t="shared" si="13"/>
        <v>9</v>
      </c>
      <c r="Z10" s="76">
        <f t="shared" si="13"/>
        <v>9</v>
      </c>
      <c r="AA10" s="76">
        <f>IF($R$2=FALSE,$B$50,$B$50+$W$1)</f>
        <v>11</v>
      </c>
      <c r="AB10" s="76">
        <f>IF($R$2=FALSE,$B$50,$B$50+$W$1)</f>
        <v>11</v>
      </c>
      <c r="AC10" s="76">
        <f>IF($R$2=FALSE,$B$50,$B$50+$W$1)</f>
        <v>11</v>
      </c>
      <c r="AD10" s="76">
        <f>IF($R$2=FALSE,$B$51,$B$51+$W$1)</f>
        <v>12.5</v>
      </c>
      <c r="AE10" s="76">
        <f>IF($R$2=FALSE,$B$51,$B$51+$W$1)</f>
        <v>12.5</v>
      </c>
      <c r="AF10" s="76">
        <f>IF($R$2=FALSE,$B$51,$B$51+$W$1)</f>
        <v>12.5</v>
      </c>
      <c r="BK10" s="74"/>
    </row>
    <row r="11" spans="1:63" x14ac:dyDescent="0.25">
      <c r="A11" s="69" t="s">
        <v>554</v>
      </c>
      <c r="B11" s="77">
        <v>12</v>
      </c>
      <c r="C11" s="71"/>
      <c r="D11" s="72">
        <v>2</v>
      </c>
      <c r="E11" s="73" t="s">
        <v>20</v>
      </c>
      <c r="F11" s="74"/>
      <c r="H11" s="72" t="s">
        <v>555</v>
      </c>
      <c r="I11" s="73" t="s">
        <v>323</v>
      </c>
      <c r="J11" s="74" t="s">
        <v>308</v>
      </c>
      <c r="L11" s="75" t="s">
        <v>555</v>
      </c>
      <c r="N11" s="75" t="s">
        <v>584</v>
      </c>
      <c r="Q11" s="73"/>
      <c r="R11" s="72" t="s">
        <v>585</v>
      </c>
      <c r="S11" s="81">
        <f>IF($R$2=FALSE,$B25,$B$25+$W$1)</f>
        <v>10</v>
      </c>
      <c r="T11" s="81">
        <f t="shared" ref="T11:Z11" si="14">IF($R$2=FALSE,$B25,$B$25+$W$1)</f>
        <v>10</v>
      </c>
      <c r="U11" s="81">
        <f t="shared" si="14"/>
        <v>10</v>
      </c>
      <c r="V11" s="81">
        <f t="shared" si="14"/>
        <v>10</v>
      </c>
      <c r="W11" s="81">
        <f t="shared" si="14"/>
        <v>10</v>
      </c>
      <c r="X11" s="81">
        <f t="shared" si="14"/>
        <v>10</v>
      </c>
      <c r="Y11" s="81">
        <f t="shared" si="14"/>
        <v>10</v>
      </c>
      <c r="Z11" s="81">
        <f t="shared" si="14"/>
        <v>10</v>
      </c>
      <c r="AA11" s="81">
        <f>IF($R$2=FALSE,$B26,$B$26+$W$1)</f>
        <v>12</v>
      </c>
      <c r="AB11" s="81">
        <f t="shared" ref="AB11:AC11" si="15">IF($R$2=FALSE,$B26,$B$26+$W$1)</f>
        <v>12</v>
      </c>
      <c r="AC11" s="81">
        <f t="shared" si="15"/>
        <v>12</v>
      </c>
      <c r="AD11" s="81">
        <f>IF($R$2=FALSE,$B27,$B$27+$W$1)</f>
        <v>14</v>
      </c>
      <c r="AE11" s="81">
        <f t="shared" ref="AE11:AF11" si="16">IF($R$2=FALSE,$B27,$B$27+$W$1)</f>
        <v>14</v>
      </c>
      <c r="AF11" s="81">
        <f t="shared" si="16"/>
        <v>14</v>
      </c>
      <c r="BK11" s="74"/>
    </row>
    <row r="12" spans="1:63" x14ac:dyDescent="0.25">
      <c r="A12" s="69" t="s">
        <v>555</v>
      </c>
      <c r="B12" s="70">
        <v>12</v>
      </c>
      <c r="C12" s="71"/>
      <c r="D12" s="72">
        <v>2</v>
      </c>
      <c r="E12" s="73" t="s">
        <v>27</v>
      </c>
      <c r="F12" s="74"/>
      <c r="H12" s="72" t="s">
        <v>299</v>
      </c>
      <c r="I12" s="73" t="s">
        <v>300</v>
      </c>
      <c r="J12" s="74" t="s">
        <v>16</v>
      </c>
      <c r="L12" s="75" t="s">
        <v>299</v>
      </c>
      <c r="N12" s="75" t="s">
        <v>585</v>
      </c>
      <c r="Q12" s="73"/>
      <c r="R12" s="72" t="s">
        <v>586</v>
      </c>
      <c r="S12" s="76">
        <f t="shared" ref="S12:Z12" si="17">IF($R$2=FALSE,$B$52,$B$52+$W$1)</f>
        <v>20</v>
      </c>
      <c r="T12" s="76">
        <f t="shared" si="17"/>
        <v>20</v>
      </c>
      <c r="U12" s="76">
        <f t="shared" si="17"/>
        <v>20</v>
      </c>
      <c r="V12" s="76">
        <f t="shared" si="17"/>
        <v>20</v>
      </c>
      <c r="W12" s="76">
        <f t="shared" si="17"/>
        <v>20</v>
      </c>
      <c r="X12" s="76">
        <f t="shared" si="17"/>
        <v>20</v>
      </c>
      <c r="Y12" s="76">
        <f t="shared" si="17"/>
        <v>20</v>
      </c>
      <c r="Z12" s="76">
        <f t="shared" si="17"/>
        <v>20</v>
      </c>
      <c r="AA12" s="76">
        <f>IF($R$2=FALSE,$B$53,$B$53+$W$1)</f>
        <v>23</v>
      </c>
      <c r="AB12" s="76">
        <f>IF($R$2=FALSE,$B$53,$B$53+$W$1)</f>
        <v>23</v>
      </c>
      <c r="AC12" s="76">
        <f>IF($R$2=FALSE,$B$53,$B$53+$W$1)</f>
        <v>23</v>
      </c>
      <c r="AD12" s="76">
        <f>IF($R$2=FALSE,$B$54,$B$54+$W$1)</f>
        <v>28</v>
      </c>
      <c r="AE12" s="76">
        <f>IF($R$2=FALSE,$B$54,$B$54+$W$1)</f>
        <v>28</v>
      </c>
      <c r="AF12" s="76">
        <f>IF($R$2=FALSE,$B$54,$B$54+$W$1)</f>
        <v>28</v>
      </c>
      <c r="BK12" s="74"/>
    </row>
    <row r="13" spans="1:63" x14ac:dyDescent="0.25">
      <c r="A13" s="69" t="s">
        <v>587</v>
      </c>
      <c r="B13" s="77">
        <v>6</v>
      </c>
      <c r="C13" s="71"/>
      <c r="D13" s="72">
        <v>2</v>
      </c>
      <c r="E13" s="73" t="s">
        <v>87</v>
      </c>
      <c r="F13" s="74"/>
      <c r="H13" s="72" t="s">
        <v>297</v>
      </c>
      <c r="I13" s="73" t="s">
        <v>300</v>
      </c>
      <c r="J13" s="74" t="s">
        <v>16</v>
      </c>
      <c r="L13" s="75" t="s">
        <v>297</v>
      </c>
      <c r="N13" s="75" t="s">
        <v>586</v>
      </c>
      <c r="Q13" s="73"/>
      <c r="R13" s="72" t="s">
        <v>684</v>
      </c>
      <c r="S13" s="76">
        <f>IF($R$2=FALSE,$B$28,$B$28+$W$1)</f>
        <v>8</v>
      </c>
      <c r="T13" s="76">
        <f t="shared" ref="T13:Z13" si="18">IF($R$2=FALSE,$B$28,$B$28+$W$1)</f>
        <v>8</v>
      </c>
      <c r="U13" s="76">
        <f t="shared" si="18"/>
        <v>8</v>
      </c>
      <c r="V13" s="76">
        <f t="shared" si="18"/>
        <v>8</v>
      </c>
      <c r="W13" s="76">
        <f t="shared" si="18"/>
        <v>8</v>
      </c>
      <c r="X13" s="76">
        <f t="shared" si="18"/>
        <v>8</v>
      </c>
      <c r="Y13" s="76">
        <f t="shared" si="18"/>
        <v>8</v>
      </c>
      <c r="Z13" s="76">
        <f t="shared" si="18"/>
        <v>8</v>
      </c>
      <c r="AA13" s="76">
        <f>IF($R$2=FALSE,$B$29,$B$29+$W$1)</f>
        <v>9.5</v>
      </c>
      <c r="AB13" s="76">
        <f t="shared" ref="AB13:AC13" si="19">IF($R$2=FALSE,$B$29,$B$29+$W$1)</f>
        <v>9.5</v>
      </c>
      <c r="AC13" s="76">
        <f t="shared" si="19"/>
        <v>9.5</v>
      </c>
      <c r="AD13" s="76">
        <f>IF($R$2=FALSE,$B$30,$B$30+$W$1)</f>
        <v>12</v>
      </c>
      <c r="AE13" s="76">
        <f t="shared" ref="AE13:AF13" si="20">IF($R$2=FALSE,$B$30,$B$30+$W$1)</f>
        <v>12</v>
      </c>
      <c r="AF13" s="76">
        <f t="shared" si="20"/>
        <v>12</v>
      </c>
      <c r="BK13" s="74"/>
    </row>
    <row r="14" spans="1:63" x14ac:dyDescent="0.25">
      <c r="A14" s="69" t="s">
        <v>643</v>
      </c>
      <c r="B14" s="77">
        <v>8</v>
      </c>
      <c r="C14" s="71"/>
      <c r="D14" s="72">
        <v>3</v>
      </c>
      <c r="E14" s="73" t="s">
        <v>8</v>
      </c>
      <c r="F14" s="74"/>
      <c r="H14" s="72" t="s">
        <v>298</v>
      </c>
      <c r="I14" s="73" t="s">
        <v>303</v>
      </c>
      <c r="J14" s="74" t="s">
        <v>16</v>
      </c>
      <c r="L14" s="75" t="s">
        <v>298</v>
      </c>
      <c r="N14" s="75" t="s">
        <v>684</v>
      </c>
      <c r="Q14" s="73"/>
      <c r="R14" s="72" t="s">
        <v>688</v>
      </c>
      <c r="S14" s="76">
        <f>IF($R$2=FALSE,$B$31,$B$31+$W$1)</f>
        <v>9.5</v>
      </c>
      <c r="T14" s="76">
        <f t="shared" ref="T14:Z14" si="21">IF($R$2=FALSE,$B$31,$B$31+$W$1)</f>
        <v>9.5</v>
      </c>
      <c r="U14" s="76">
        <f t="shared" si="21"/>
        <v>9.5</v>
      </c>
      <c r="V14" s="76">
        <f t="shared" si="21"/>
        <v>9.5</v>
      </c>
      <c r="W14" s="76">
        <f t="shared" si="21"/>
        <v>9.5</v>
      </c>
      <c r="X14" s="76">
        <f t="shared" si="21"/>
        <v>9.5</v>
      </c>
      <c r="Y14" s="76">
        <f t="shared" si="21"/>
        <v>9.5</v>
      </c>
      <c r="Z14" s="76">
        <f t="shared" si="21"/>
        <v>9.5</v>
      </c>
      <c r="AA14" s="76">
        <f>IF($R$2=FALSE,$B$32,$B$32+$W$1)</f>
        <v>13.5</v>
      </c>
      <c r="AB14" s="76">
        <f t="shared" ref="AB14:AC14" si="22">IF($R$2=FALSE,$B$32,$B$32+$W$1)</f>
        <v>13.5</v>
      </c>
      <c r="AC14" s="76">
        <f t="shared" si="22"/>
        <v>13.5</v>
      </c>
      <c r="AD14" s="76">
        <f>IF($R$2=FALSE,$B$33,$B$33+$W$1)</f>
        <v>18</v>
      </c>
      <c r="AE14" s="76">
        <f t="shared" ref="AE14:AF14" si="23">IF($R$2=FALSE,$B$33,$B$33+$W$1)</f>
        <v>18</v>
      </c>
      <c r="AF14" s="76">
        <f t="shared" si="23"/>
        <v>18</v>
      </c>
      <c r="BK14" s="74"/>
    </row>
    <row r="15" spans="1:63" ht="15.75" thickBot="1" x14ac:dyDescent="0.3">
      <c r="A15" s="69" t="s">
        <v>644</v>
      </c>
      <c r="B15" s="77">
        <v>10</v>
      </c>
      <c r="C15" s="71"/>
      <c r="D15" s="72">
        <v>3</v>
      </c>
      <c r="E15" s="73" t="s">
        <v>65</v>
      </c>
      <c r="F15" s="74"/>
      <c r="H15" s="72" t="s">
        <v>48</v>
      </c>
      <c r="I15" s="73" t="s">
        <v>323</v>
      </c>
      <c r="J15" s="74" t="s">
        <v>16</v>
      </c>
      <c r="L15" s="75" t="s">
        <v>48</v>
      </c>
      <c r="N15" s="80" t="s">
        <v>688</v>
      </c>
      <c r="Q15" s="73"/>
      <c r="R15" s="72" t="s">
        <v>665</v>
      </c>
      <c r="S15" s="76">
        <f t="shared" ref="S15:Z15" si="24">IF($R$2=FALSE,$B$37,$B$37+$W$1)</f>
        <v>6</v>
      </c>
      <c r="T15" s="76">
        <f t="shared" si="24"/>
        <v>6</v>
      </c>
      <c r="U15" s="76">
        <f t="shared" si="24"/>
        <v>6</v>
      </c>
      <c r="V15" s="76">
        <f t="shared" si="24"/>
        <v>6</v>
      </c>
      <c r="W15" s="76">
        <f t="shared" si="24"/>
        <v>6</v>
      </c>
      <c r="X15" s="76">
        <f t="shared" si="24"/>
        <v>6</v>
      </c>
      <c r="Y15" s="76">
        <f t="shared" si="24"/>
        <v>6</v>
      </c>
      <c r="Z15" s="76">
        <f t="shared" si="24"/>
        <v>6</v>
      </c>
      <c r="AA15" s="76">
        <f>IF($R$2=FALSE,$B$38,$B$38+$W$1)</f>
        <v>7</v>
      </c>
      <c r="AB15" s="76">
        <f>IF($R$2=FALSE,$B$38,$B$38+$W$1)</f>
        <v>7</v>
      </c>
      <c r="AC15" s="76">
        <f>IF($R$2=FALSE,$B$38,$B$38+$W$1)</f>
        <v>7</v>
      </c>
      <c r="AD15" s="76">
        <f>IF($R$2=FALSE,$B$39,$B$39+$W$1)</f>
        <v>9</v>
      </c>
      <c r="AE15" s="76">
        <f>IF($R$2=FALSE,$B$39,$B$39+$W$1)</f>
        <v>9</v>
      </c>
      <c r="AF15" s="76">
        <f>IF($R$2=FALSE,$B$39,$B$39+$W$1)</f>
        <v>9</v>
      </c>
      <c r="BK15" s="74"/>
    </row>
    <row r="16" spans="1:63" x14ac:dyDescent="0.25">
      <c r="A16" s="69" t="s">
        <v>668</v>
      </c>
      <c r="B16" s="82">
        <v>7</v>
      </c>
      <c r="C16" s="71"/>
      <c r="D16" s="72">
        <v>3</v>
      </c>
      <c r="E16" s="73" t="s">
        <v>1</v>
      </c>
      <c r="F16" s="74"/>
      <c r="H16" s="72" t="s">
        <v>12</v>
      </c>
      <c r="I16" s="73" t="s">
        <v>14</v>
      </c>
      <c r="J16" s="74"/>
      <c r="L16" s="75" t="s">
        <v>357</v>
      </c>
      <c r="Q16" s="73"/>
      <c r="R16" s="72" t="s">
        <v>666</v>
      </c>
      <c r="S16" s="76">
        <f>IF($R$2=FALSE,$B$16,$B$16+$W$1)</f>
        <v>7</v>
      </c>
      <c r="T16" s="76">
        <f t="shared" ref="T16:Z16" si="25">IF($R$2=FALSE,$B$16,$B$16+$W$1)</f>
        <v>7</v>
      </c>
      <c r="U16" s="76">
        <f t="shared" si="25"/>
        <v>7</v>
      </c>
      <c r="V16" s="76">
        <f t="shared" si="25"/>
        <v>7</v>
      </c>
      <c r="W16" s="76">
        <f t="shared" si="25"/>
        <v>7</v>
      </c>
      <c r="X16" s="76">
        <f t="shared" si="25"/>
        <v>7</v>
      </c>
      <c r="Y16" s="76">
        <f t="shared" si="25"/>
        <v>7</v>
      </c>
      <c r="Z16" s="76">
        <f t="shared" si="25"/>
        <v>7</v>
      </c>
      <c r="AA16" s="76">
        <f>IF($R$2=FALSE,$B$17,$B$17+$W$1)</f>
        <v>9</v>
      </c>
      <c r="AB16" s="76">
        <f t="shared" ref="AB16:AC16" si="26">IF($R$2=FALSE,$B$17,$B$17+$W$1)</f>
        <v>9</v>
      </c>
      <c r="AC16" s="76">
        <f t="shared" si="26"/>
        <v>9</v>
      </c>
      <c r="AD16" s="76">
        <f>IF($R$2=FALSE,$B$18,$B$18+$W$1)</f>
        <v>11</v>
      </c>
      <c r="AE16" s="76">
        <f t="shared" ref="AE16:AF16" si="27">IF($R$2=FALSE,$B$18,$B$18+$W$1)</f>
        <v>11</v>
      </c>
      <c r="AF16" s="76">
        <f t="shared" si="27"/>
        <v>11</v>
      </c>
      <c r="BK16" s="74"/>
    </row>
    <row r="17" spans="1:63" x14ac:dyDescent="0.25">
      <c r="A17" s="69" t="s">
        <v>669</v>
      </c>
      <c r="B17" s="82">
        <v>9</v>
      </c>
      <c r="C17" s="71"/>
      <c r="D17" s="72">
        <v>3</v>
      </c>
      <c r="E17" s="73" t="s">
        <v>0</v>
      </c>
      <c r="F17" s="74"/>
      <c r="H17" s="72" t="s">
        <v>240</v>
      </c>
      <c r="I17" s="73" t="s">
        <v>13</v>
      </c>
      <c r="J17" s="74"/>
      <c r="L17" s="75" t="s">
        <v>364</v>
      </c>
      <c r="Q17" s="73"/>
      <c r="R17" s="72" t="s">
        <v>12</v>
      </c>
      <c r="AG17" s="76">
        <f>B61</f>
        <v>1.5</v>
      </c>
      <c r="AH17" s="76">
        <f>B60</f>
        <v>1.5</v>
      </c>
      <c r="AI17" s="76">
        <f>B59</f>
        <v>1.5</v>
      </c>
      <c r="BK17" s="74"/>
    </row>
    <row r="18" spans="1:63" x14ac:dyDescent="0.25">
      <c r="A18" s="69" t="s">
        <v>670</v>
      </c>
      <c r="B18" s="82">
        <v>11</v>
      </c>
      <c r="C18" s="71"/>
      <c r="D18" s="72">
        <v>3</v>
      </c>
      <c r="E18" s="73" t="s">
        <v>67</v>
      </c>
      <c r="F18" s="74"/>
      <c r="H18" s="72" t="s">
        <v>240</v>
      </c>
      <c r="I18" s="73" t="s">
        <v>15</v>
      </c>
      <c r="J18" s="74"/>
      <c r="L18" s="75" t="s">
        <v>365</v>
      </c>
      <c r="Q18" s="73"/>
      <c r="R18" s="72" t="s">
        <v>357</v>
      </c>
      <c r="BK18" s="83">
        <f t="shared" ref="BK18:BK34" si="28">$B$63</f>
        <v>10</v>
      </c>
    </row>
    <row r="19" spans="1:63" x14ac:dyDescent="0.25">
      <c r="A19" s="69" t="s">
        <v>588</v>
      </c>
      <c r="B19" s="77">
        <v>5.5</v>
      </c>
      <c r="C19" s="71"/>
      <c r="D19" s="72">
        <v>3</v>
      </c>
      <c r="E19" s="73" t="s">
        <v>89</v>
      </c>
      <c r="F19" s="74"/>
      <c r="H19" s="72" t="s">
        <v>357</v>
      </c>
      <c r="I19" s="73" t="s">
        <v>323</v>
      </c>
      <c r="J19" s="74" t="s">
        <v>307</v>
      </c>
      <c r="L19" s="75" t="s">
        <v>378</v>
      </c>
      <c r="Q19" s="73"/>
      <c r="R19" s="72" t="s">
        <v>364</v>
      </c>
      <c r="BK19" s="83">
        <f t="shared" si="28"/>
        <v>10</v>
      </c>
    </row>
    <row r="20" spans="1:63" x14ac:dyDescent="0.25">
      <c r="A20" s="69" t="s">
        <v>645</v>
      </c>
      <c r="B20" s="77">
        <v>6.5</v>
      </c>
      <c r="C20" s="71"/>
      <c r="D20" s="72">
        <v>3</v>
      </c>
      <c r="E20" s="73" t="s">
        <v>3</v>
      </c>
      <c r="F20" s="74"/>
      <c r="H20" s="72" t="s">
        <v>364</v>
      </c>
      <c r="I20" s="73" t="s">
        <v>323</v>
      </c>
      <c r="J20" s="74" t="s">
        <v>305</v>
      </c>
      <c r="L20" s="75" t="s">
        <v>394</v>
      </c>
      <c r="Q20" s="73"/>
      <c r="R20" s="72" t="s">
        <v>365</v>
      </c>
      <c r="BK20" s="83">
        <f t="shared" si="28"/>
        <v>10</v>
      </c>
    </row>
    <row r="21" spans="1:63" x14ac:dyDescent="0.25">
      <c r="A21" s="69" t="s">
        <v>646</v>
      </c>
      <c r="B21" s="77">
        <v>8.5</v>
      </c>
      <c r="C21" s="71"/>
      <c r="D21" s="72">
        <v>3</v>
      </c>
      <c r="E21" s="73" t="s">
        <v>25</v>
      </c>
      <c r="F21" s="74"/>
      <c r="H21" s="72" t="s">
        <v>365</v>
      </c>
      <c r="I21" s="73" t="s">
        <v>323</v>
      </c>
      <c r="J21" s="74" t="s">
        <v>306</v>
      </c>
      <c r="L21" s="75" t="s">
        <v>395</v>
      </c>
      <c r="Q21" s="73"/>
      <c r="R21" s="72" t="s">
        <v>378</v>
      </c>
      <c r="BK21" s="83">
        <f t="shared" si="28"/>
        <v>10</v>
      </c>
    </row>
    <row r="22" spans="1:63" x14ac:dyDescent="0.25">
      <c r="A22" s="69" t="s">
        <v>597</v>
      </c>
      <c r="B22" s="70">
        <v>4</v>
      </c>
      <c r="C22" s="71"/>
      <c r="D22" s="72">
        <v>3</v>
      </c>
      <c r="E22" s="73" t="s">
        <v>4</v>
      </c>
      <c r="F22" s="74"/>
      <c r="H22" s="72" t="s">
        <v>378</v>
      </c>
      <c r="I22" s="73" t="s">
        <v>323</v>
      </c>
      <c r="J22" s="74" t="s">
        <v>482</v>
      </c>
      <c r="L22" s="75" t="s">
        <v>406</v>
      </c>
      <c r="Q22" s="73"/>
      <c r="R22" s="72" t="s">
        <v>394</v>
      </c>
      <c r="BK22" s="83">
        <f t="shared" si="28"/>
        <v>10</v>
      </c>
    </row>
    <row r="23" spans="1:63" x14ac:dyDescent="0.25">
      <c r="A23" s="69" t="s">
        <v>647</v>
      </c>
      <c r="B23" s="70">
        <v>5</v>
      </c>
      <c r="C23" s="71"/>
      <c r="D23" s="72">
        <v>3</v>
      </c>
      <c r="E23" s="73" t="s">
        <v>71</v>
      </c>
      <c r="F23" s="74"/>
      <c r="H23" s="72" t="s">
        <v>394</v>
      </c>
      <c r="I23" s="73" t="s">
        <v>323</v>
      </c>
      <c r="J23" s="74" t="s">
        <v>306</v>
      </c>
      <c r="L23" s="75" t="s">
        <v>408</v>
      </c>
      <c r="Q23" s="73"/>
      <c r="R23" s="72" t="s">
        <v>395</v>
      </c>
      <c r="BK23" s="83">
        <f t="shared" si="28"/>
        <v>10</v>
      </c>
    </row>
    <row r="24" spans="1:63" x14ac:dyDescent="0.25">
      <c r="A24" s="69" t="s">
        <v>648</v>
      </c>
      <c r="B24" s="70">
        <v>7</v>
      </c>
      <c r="C24" s="71"/>
      <c r="D24" s="72">
        <v>3</v>
      </c>
      <c r="E24" s="73" t="s">
        <v>206</v>
      </c>
      <c r="F24" s="74"/>
      <c r="H24" s="72" t="s">
        <v>395</v>
      </c>
      <c r="I24" s="73" t="s">
        <v>323</v>
      </c>
      <c r="J24" s="74" t="s">
        <v>306</v>
      </c>
      <c r="L24" s="75" t="s">
        <v>419</v>
      </c>
      <c r="Q24" s="73"/>
      <c r="R24" s="72" t="s">
        <v>406</v>
      </c>
      <c r="BK24" s="83">
        <f t="shared" si="28"/>
        <v>10</v>
      </c>
    </row>
    <row r="25" spans="1:63" x14ac:dyDescent="0.25">
      <c r="A25" s="69" t="s">
        <v>589</v>
      </c>
      <c r="B25" s="82">
        <v>10</v>
      </c>
      <c r="C25" s="71"/>
      <c r="D25" s="72">
        <v>3</v>
      </c>
      <c r="E25" s="73" t="s">
        <v>20</v>
      </c>
      <c r="F25" s="74"/>
      <c r="H25" s="72" t="s">
        <v>406</v>
      </c>
      <c r="I25" s="73" t="s">
        <v>323</v>
      </c>
      <c r="J25" s="74" t="s">
        <v>483</v>
      </c>
      <c r="L25" s="75" t="s">
        <v>430</v>
      </c>
      <c r="Q25" s="73"/>
      <c r="R25" s="72" t="s">
        <v>408</v>
      </c>
      <c r="BK25" s="83">
        <f t="shared" si="28"/>
        <v>10</v>
      </c>
    </row>
    <row r="26" spans="1:63" x14ac:dyDescent="0.25">
      <c r="A26" s="69" t="s">
        <v>649</v>
      </c>
      <c r="B26" s="82">
        <v>12</v>
      </c>
      <c r="C26" s="71"/>
      <c r="D26" s="72">
        <v>3</v>
      </c>
      <c r="E26" s="73" t="s">
        <v>73</v>
      </c>
      <c r="F26" s="74"/>
      <c r="H26" s="72" t="s">
        <v>408</v>
      </c>
      <c r="I26" s="73" t="s">
        <v>323</v>
      </c>
      <c r="J26" s="74" t="s">
        <v>306</v>
      </c>
      <c r="L26" s="75" t="s">
        <v>437</v>
      </c>
      <c r="Q26" s="73"/>
      <c r="R26" s="72" t="s">
        <v>419</v>
      </c>
      <c r="BK26" s="83">
        <f t="shared" si="28"/>
        <v>10</v>
      </c>
    </row>
    <row r="27" spans="1:63" x14ac:dyDescent="0.25">
      <c r="A27" s="69" t="s">
        <v>650</v>
      </c>
      <c r="B27" s="82">
        <v>14</v>
      </c>
      <c r="C27" s="71"/>
      <c r="D27" s="72">
        <v>3</v>
      </c>
      <c r="E27" s="73" t="s">
        <v>22</v>
      </c>
      <c r="F27" s="74"/>
      <c r="H27" s="72" t="s">
        <v>419</v>
      </c>
      <c r="I27" s="73" t="s">
        <v>323</v>
      </c>
      <c r="J27" s="74" t="s">
        <v>306</v>
      </c>
      <c r="L27" s="75" t="s">
        <v>439</v>
      </c>
      <c r="Q27" s="73"/>
      <c r="R27" s="72" t="s">
        <v>430</v>
      </c>
      <c r="BK27" s="83">
        <f t="shared" si="28"/>
        <v>10</v>
      </c>
    </row>
    <row r="28" spans="1:63" x14ac:dyDescent="0.25">
      <c r="A28" s="69" t="s">
        <v>685</v>
      </c>
      <c r="B28" s="77">
        <v>8</v>
      </c>
      <c r="C28" s="71"/>
      <c r="D28" s="72">
        <v>3</v>
      </c>
      <c r="E28" s="73" t="s">
        <v>571</v>
      </c>
      <c r="F28" s="74"/>
      <c r="H28" s="72" t="s">
        <v>430</v>
      </c>
      <c r="I28" s="73" t="s">
        <v>323</v>
      </c>
      <c r="J28" s="74" t="s">
        <v>306</v>
      </c>
      <c r="L28" s="75" t="s">
        <v>484</v>
      </c>
      <c r="Q28" s="73"/>
      <c r="R28" s="72" t="s">
        <v>437</v>
      </c>
      <c r="BK28" s="83">
        <f t="shared" si="28"/>
        <v>10</v>
      </c>
    </row>
    <row r="29" spans="1:63" x14ac:dyDescent="0.25">
      <c r="A29" s="69" t="s">
        <v>686</v>
      </c>
      <c r="B29" s="77">
        <v>9.5</v>
      </c>
      <c r="C29" s="71"/>
      <c r="D29" s="72">
        <v>3</v>
      </c>
      <c r="E29" s="73" t="s">
        <v>77</v>
      </c>
      <c r="F29" s="74"/>
      <c r="H29" s="72" t="s">
        <v>437</v>
      </c>
      <c r="I29" s="73" t="s">
        <v>323</v>
      </c>
      <c r="J29" s="74" t="s">
        <v>483</v>
      </c>
      <c r="L29" s="75" t="s">
        <v>458</v>
      </c>
      <c r="Q29" s="73"/>
      <c r="R29" s="72" t="s">
        <v>439</v>
      </c>
      <c r="BK29" s="83">
        <f t="shared" si="28"/>
        <v>10</v>
      </c>
    </row>
    <row r="30" spans="1:63" x14ac:dyDescent="0.25">
      <c r="A30" s="69" t="s">
        <v>687</v>
      </c>
      <c r="B30" s="77">
        <v>12</v>
      </c>
      <c r="C30" s="71"/>
      <c r="D30" s="72">
        <v>3</v>
      </c>
      <c r="E30" s="73" t="s">
        <v>78</v>
      </c>
      <c r="F30" s="74"/>
      <c r="H30" s="72" t="s">
        <v>439</v>
      </c>
      <c r="I30" s="73" t="s">
        <v>323</v>
      </c>
      <c r="J30" s="74" t="s">
        <v>306</v>
      </c>
      <c r="L30" s="75" t="s">
        <v>461</v>
      </c>
      <c r="Q30" s="73"/>
      <c r="R30" s="72" t="s">
        <v>484</v>
      </c>
      <c r="BK30" s="83">
        <f t="shared" si="28"/>
        <v>10</v>
      </c>
    </row>
    <row r="31" spans="1:63" x14ac:dyDescent="0.25">
      <c r="A31" s="69" t="s">
        <v>689</v>
      </c>
      <c r="B31" s="77">
        <v>9.5</v>
      </c>
      <c r="C31" s="71"/>
      <c r="D31" s="72">
        <v>3</v>
      </c>
      <c r="E31" s="73" t="s">
        <v>87</v>
      </c>
      <c r="F31" s="74"/>
      <c r="H31" s="72" t="s">
        <v>484</v>
      </c>
      <c r="I31" s="73" t="s">
        <v>323</v>
      </c>
      <c r="J31" s="74" t="s">
        <v>306</v>
      </c>
      <c r="L31" s="75" t="s">
        <v>472</v>
      </c>
      <c r="Q31" s="73"/>
      <c r="R31" s="72" t="s">
        <v>458</v>
      </c>
      <c r="BK31" s="83">
        <f t="shared" si="28"/>
        <v>10</v>
      </c>
    </row>
    <row r="32" spans="1:63" x14ac:dyDescent="0.25">
      <c r="A32" s="69" t="s">
        <v>690</v>
      </c>
      <c r="B32" s="77">
        <v>13.5</v>
      </c>
      <c r="C32" s="71"/>
      <c r="D32" s="72">
        <v>4</v>
      </c>
      <c r="E32" s="73" t="s">
        <v>8</v>
      </c>
      <c r="F32" s="74"/>
      <c r="H32" s="72" t="s">
        <v>458</v>
      </c>
      <c r="I32" s="73" t="s">
        <v>323</v>
      </c>
      <c r="J32" s="74" t="s">
        <v>308</v>
      </c>
      <c r="L32" s="75" t="s">
        <v>475</v>
      </c>
      <c r="Q32" s="73"/>
      <c r="R32" s="72" t="s">
        <v>461</v>
      </c>
      <c r="BK32" s="83">
        <f t="shared" si="28"/>
        <v>10</v>
      </c>
    </row>
    <row r="33" spans="1:63" x14ac:dyDescent="0.25">
      <c r="A33" s="69" t="s">
        <v>691</v>
      </c>
      <c r="B33" s="77">
        <v>18</v>
      </c>
      <c r="C33" s="71"/>
      <c r="D33" s="72">
        <v>4</v>
      </c>
      <c r="E33" s="73" t="s">
        <v>65</v>
      </c>
      <c r="F33" s="74"/>
      <c r="H33" s="72" t="s">
        <v>461</v>
      </c>
      <c r="I33" s="73" t="s">
        <v>323</v>
      </c>
      <c r="J33" s="74" t="s">
        <v>306</v>
      </c>
      <c r="L33" s="75" t="s">
        <v>546</v>
      </c>
      <c r="Q33" s="73"/>
      <c r="R33" s="72" t="s">
        <v>472</v>
      </c>
      <c r="BK33" s="83">
        <f t="shared" si="28"/>
        <v>10</v>
      </c>
    </row>
    <row r="34" spans="1:63" x14ac:dyDescent="0.25">
      <c r="A34" s="69" t="s">
        <v>590</v>
      </c>
      <c r="B34" s="77">
        <v>5</v>
      </c>
      <c r="C34" s="84"/>
      <c r="D34" s="72">
        <v>4</v>
      </c>
      <c r="E34" s="73" t="s">
        <v>1</v>
      </c>
      <c r="F34" s="74"/>
      <c r="H34" s="72" t="s">
        <v>472</v>
      </c>
      <c r="I34" s="73" t="s">
        <v>323</v>
      </c>
      <c r="J34" s="74" t="s">
        <v>305</v>
      </c>
      <c r="L34" s="75" t="s">
        <v>344</v>
      </c>
      <c r="Q34" s="73"/>
      <c r="R34" s="72" t="s">
        <v>475</v>
      </c>
      <c r="BK34" s="83">
        <f t="shared" si="28"/>
        <v>10</v>
      </c>
    </row>
    <row r="35" spans="1:63" x14ac:dyDescent="0.25">
      <c r="A35" s="69" t="s">
        <v>651</v>
      </c>
      <c r="B35" s="77">
        <v>6</v>
      </c>
      <c r="C35" s="85"/>
      <c r="D35" s="72">
        <v>4</v>
      </c>
      <c r="E35" s="73" t="s">
        <v>0</v>
      </c>
      <c r="F35" s="74"/>
      <c r="H35" s="72" t="s">
        <v>475</v>
      </c>
      <c r="I35" s="73" t="s">
        <v>323</v>
      </c>
      <c r="J35" s="74" t="s">
        <v>306</v>
      </c>
      <c r="L35" s="75" t="s">
        <v>343</v>
      </c>
      <c r="Q35" s="73"/>
      <c r="R35" s="72" t="s">
        <v>546</v>
      </c>
      <c r="BI35" s="76">
        <f>B64</f>
        <v>190</v>
      </c>
      <c r="BK35" s="74"/>
    </row>
    <row r="36" spans="1:63" x14ac:dyDescent="0.25">
      <c r="A36" s="69" t="s">
        <v>652</v>
      </c>
      <c r="B36" s="77">
        <v>8</v>
      </c>
      <c r="C36" s="71"/>
      <c r="D36" s="72">
        <v>4</v>
      </c>
      <c r="E36" s="73" t="s">
        <v>67</v>
      </c>
      <c r="F36" s="74"/>
      <c r="H36" s="72" t="s">
        <v>546</v>
      </c>
      <c r="I36" s="73" t="s">
        <v>547</v>
      </c>
      <c r="J36" s="74" t="s">
        <v>16</v>
      </c>
      <c r="L36" s="75" t="s">
        <v>345</v>
      </c>
      <c r="Q36" s="73"/>
      <c r="R36" s="72" t="s">
        <v>344</v>
      </c>
      <c r="S36" s="76">
        <f t="shared" ref="S36:AF36" si="29">$B$65</f>
        <v>90</v>
      </c>
      <c r="T36" s="76">
        <f t="shared" si="29"/>
        <v>90</v>
      </c>
      <c r="U36" s="76">
        <f t="shared" si="29"/>
        <v>90</v>
      </c>
      <c r="V36" s="76">
        <f t="shared" si="29"/>
        <v>90</v>
      </c>
      <c r="W36" s="76">
        <f t="shared" si="29"/>
        <v>90</v>
      </c>
      <c r="X36" s="76">
        <f t="shared" si="29"/>
        <v>90</v>
      </c>
      <c r="Y36" s="76">
        <f t="shared" si="29"/>
        <v>90</v>
      </c>
      <c r="Z36" s="76">
        <f t="shared" si="29"/>
        <v>90</v>
      </c>
      <c r="AA36" s="76">
        <f t="shared" si="29"/>
        <v>90</v>
      </c>
      <c r="AB36" s="76">
        <f t="shared" si="29"/>
        <v>90</v>
      </c>
      <c r="AC36" s="76">
        <f t="shared" si="29"/>
        <v>90</v>
      </c>
      <c r="AD36" s="76">
        <f t="shared" si="29"/>
        <v>90</v>
      </c>
      <c r="AE36" s="76">
        <f t="shared" si="29"/>
        <v>90</v>
      </c>
      <c r="AF36" s="76">
        <f t="shared" si="29"/>
        <v>90</v>
      </c>
      <c r="BK36" s="83"/>
    </row>
    <row r="37" spans="1:63" x14ac:dyDescent="0.25">
      <c r="A37" s="69" t="s">
        <v>671</v>
      </c>
      <c r="B37" s="82">
        <v>6</v>
      </c>
      <c r="C37" s="71"/>
      <c r="D37" s="72">
        <v>4</v>
      </c>
      <c r="E37" s="73" t="s">
        <v>89</v>
      </c>
      <c r="F37" s="74"/>
      <c r="H37" s="72" t="s">
        <v>344</v>
      </c>
      <c r="I37" s="59" t="s">
        <v>55</v>
      </c>
      <c r="J37" s="74" t="s">
        <v>16</v>
      </c>
      <c r="L37" s="75" t="s">
        <v>538</v>
      </c>
      <c r="Q37" s="73"/>
      <c r="R37" s="72" t="s">
        <v>343</v>
      </c>
      <c r="S37" s="76">
        <f t="shared" ref="S37:AF37" si="30">$B$66</f>
        <v>70</v>
      </c>
      <c r="T37" s="76">
        <f t="shared" si="30"/>
        <v>70</v>
      </c>
      <c r="U37" s="76">
        <f t="shared" si="30"/>
        <v>70</v>
      </c>
      <c r="V37" s="76">
        <f t="shared" si="30"/>
        <v>70</v>
      </c>
      <c r="W37" s="76">
        <f t="shared" si="30"/>
        <v>70</v>
      </c>
      <c r="X37" s="76">
        <f t="shared" si="30"/>
        <v>70</v>
      </c>
      <c r="Y37" s="76">
        <f t="shared" si="30"/>
        <v>70</v>
      </c>
      <c r="Z37" s="76">
        <f t="shared" si="30"/>
        <v>70</v>
      </c>
      <c r="AA37" s="76">
        <f t="shared" si="30"/>
        <v>70</v>
      </c>
      <c r="AB37" s="76">
        <f t="shared" si="30"/>
        <v>70</v>
      </c>
      <c r="AC37" s="76">
        <f t="shared" si="30"/>
        <v>70</v>
      </c>
      <c r="AD37" s="76">
        <f t="shared" si="30"/>
        <v>70</v>
      </c>
      <c r="AE37" s="76">
        <f t="shared" si="30"/>
        <v>70</v>
      </c>
      <c r="AF37" s="76">
        <f t="shared" si="30"/>
        <v>70</v>
      </c>
      <c r="BK37" s="74"/>
    </row>
    <row r="38" spans="1:63" x14ac:dyDescent="0.25">
      <c r="A38" s="69" t="s">
        <v>672</v>
      </c>
      <c r="B38" s="82">
        <v>7</v>
      </c>
      <c r="D38" s="72">
        <v>4</v>
      </c>
      <c r="E38" s="73" t="s">
        <v>3</v>
      </c>
      <c r="F38" s="74"/>
      <c r="H38" s="72" t="s">
        <v>344</v>
      </c>
      <c r="I38" s="59" t="s">
        <v>56</v>
      </c>
      <c r="J38" s="74" t="s">
        <v>16</v>
      </c>
      <c r="L38" s="75" t="s">
        <v>521</v>
      </c>
      <c r="Q38" s="73"/>
      <c r="R38" s="72" t="s">
        <v>345</v>
      </c>
      <c r="S38" s="76">
        <f t="shared" ref="S38:AF38" si="31">$B$67</f>
        <v>160</v>
      </c>
      <c r="T38" s="76">
        <f t="shared" si="31"/>
        <v>160</v>
      </c>
      <c r="U38" s="76">
        <f t="shared" si="31"/>
        <v>160</v>
      </c>
      <c r="V38" s="76">
        <f t="shared" si="31"/>
        <v>160</v>
      </c>
      <c r="W38" s="76">
        <f t="shared" si="31"/>
        <v>160</v>
      </c>
      <c r="X38" s="76">
        <f t="shared" si="31"/>
        <v>160</v>
      </c>
      <c r="Y38" s="76">
        <f t="shared" si="31"/>
        <v>160</v>
      </c>
      <c r="Z38" s="76">
        <f t="shared" si="31"/>
        <v>160</v>
      </c>
      <c r="AA38" s="76">
        <f t="shared" si="31"/>
        <v>160</v>
      </c>
      <c r="AB38" s="76">
        <f t="shared" si="31"/>
        <v>160</v>
      </c>
      <c r="AC38" s="76">
        <f t="shared" si="31"/>
        <v>160</v>
      </c>
      <c r="AD38" s="76">
        <f t="shared" si="31"/>
        <v>160</v>
      </c>
      <c r="AE38" s="76">
        <f t="shared" si="31"/>
        <v>160</v>
      </c>
      <c r="AF38" s="76">
        <f t="shared" si="31"/>
        <v>160</v>
      </c>
      <c r="BK38" s="74"/>
    </row>
    <row r="39" spans="1:63" x14ac:dyDescent="0.25">
      <c r="A39" s="69" t="s">
        <v>673</v>
      </c>
      <c r="B39" s="82">
        <v>9</v>
      </c>
      <c r="D39" s="72">
        <v>4</v>
      </c>
      <c r="E39" s="73" t="s">
        <v>25</v>
      </c>
      <c r="F39" s="74"/>
      <c r="H39" s="72" t="s">
        <v>344</v>
      </c>
      <c r="I39" s="59" t="s">
        <v>57</v>
      </c>
      <c r="J39" s="74" t="s">
        <v>16</v>
      </c>
      <c r="L39" s="75" t="s">
        <v>518</v>
      </c>
      <c r="Q39" s="73"/>
      <c r="R39" s="72" t="s">
        <v>297</v>
      </c>
      <c r="BB39" s="76">
        <f>B56</f>
        <v>9</v>
      </c>
      <c r="BK39" s="83"/>
    </row>
    <row r="40" spans="1:63" x14ac:dyDescent="0.25">
      <c r="A40" s="69" t="s">
        <v>591</v>
      </c>
      <c r="B40" s="70">
        <v>9</v>
      </c>
      <c r="C40" s="71"/>
      <c r="D40" s="72">
        <v>4</v>
      </c>
      <c r="E40" s="73" t="s">
        <v>4</v>
      </c>
      <c r="F40" s="74"/>
      <c r="H40" s="72" t="s">
        <v>344</v>
      </c>
      <c r="I40" s="73" t="s">
        <v>28</v>
      </c>
      <c r="J40" s="74" t="s">
        <v>16</v>
      </c>
      <c r="L40" s="75" t="s">
        <v>228</v>
      </c>
      <c r="R40" s="72" t="s">
        <v>554</v>
      </c>
      <c r="BK40" s="83">
        <f>B11</f>
        <v>12</v>
      </c>
    </row>
    <row r="41" spans="1:63" x14ac:dyDescent="0.25">
      <c r="A41" s="69" t="s">
        <v>653</v>
      </c>
      <c r="B41" s="70">
        <v>12</v>
      </c>
      <c r="C41" s="71"/>
      <c r="D41" s="72">
        <v>4</v>
      </c>
      <c r="E41" s="73" t="s">
        <v>71</v>
      </c>
      <c r="F41" s="74"/>
      <c r="H41" s="72" t="s">
        <v>344</v>
      </c>
      <c r="I41" s="73" t="s">
        <v>29</v>
      </c>
      <c r="J41" s="74" t="s">
        <v>16</v>
      </c>
      <c r="L41" s="75" t="s">
        <v>230</v>
      </c>
      <c r="R41" s="72" t="s">
        <v>555</v>
      </c>
      <c r="BK41" s="83">
        <f>B12</f>
        <v>12</v>
      </c>
    </row>
    <row r="42" spans="1:63" x14ac:dyDescent="0.25">
      <c r="A42" s="69" t="s">
        <v>654</v>
      </c>
      <c r="B42" s="70">
        <v>16</v>
      </c>
      <c r="C42" s="71"/>
      <c r="D42" s="72">
        <v>4</v>
      </c>
      <c r="E42" s="73" t="s">
        <v>206</v>
      </c>
      <c r="F42" s="74"/>
      <c r="H42" s="72" t="s">
        <v>344</v>
      </c>
      <c r="I42" s="73" t="s">
        <v>30</v>
      </c>
      <c r="J42" s="74" t="s">
        <v>16</v>
      </c>
      <c r="L42" s="75" t="s">
        <v>229</v>
      </c>
      <c r="R42" s="72" t="s">
        <v>663</v>
      </c>
      <c r="BD42" s="81"/>
      <c r="BK42" s="83">
        <f>B101</f>
        <v>15</v>
      </c>
    </row>
    <row r="43" spans="1:63" x14ac:dyDescent="0.25">
      <c r="A43" s="69" t="s">
        <v>592</v>
      </c>
      <c r="B43" s="77">
        <v>4</v>
      </c>
      <c r="C43" s="71"/>
      <c r="D43" s="72">
        <v>4</v>
      </c>
      <c r="E43" s="73" t="s">
        <v>20</v>
      </c>
      <c r="F43" s="74"/>
      <c r="H43" s="72" t="s">
        <v>344</v>
      </c>
      <c r="I43" s="73" t="s">
        <v>31</v>
      </c>
      <c r="J43" s="74" t="s">
        <v>16</v>
      </c>
      <c r="L43" s="75" t="s">
        <v>681</v>
      </c>
      <c r="R43" s="72" t="s">
        <v>48</v>
      </c>
      <c r="BK43" s="83">
        <f>B58</f>
        <v>250</v>
      </c>
    </row>
    <row r="44" spans="1:63" x14ac:dyDescent="0.25">
      <c r="A44" s="69" t="s">
        <v>655</v>
      </c>
      <c r="B44" s="77">
        <v>5</v>
      </c>
      <c r="C44" s="71"/>
      <c r="D44" s="72">
        <v>4</v>
      </c>
      <c r="E44" s="73" t="s">
        <v>73</v>
      </c>
      <c r="F44" s="74"/>
      <c r="H44" s="72" t="s">
        <v>344</v>
      </c>
      <c r="I44" s="73" t="s">
        <v>32</v>
      </c>
      <c r="J44" s="74" t="s">
        <v>16</v>
      </c>
      <c r="L44" s="75" t="s">
        <v>674</v>
      </c>
      <c r="R44" s="72" t="s">
        <v>313</v>
      </c>
      <c r="BK44" s="83">
        <f>B83</f>
        <v>25</v>
      </c>
    </row>
    <row r="45" spans="1:63" x14ac:dyDescent="0.25">
      <c r="A45" s="69" t="s">
        <v>656</v>
      </c>
      <c r="B45" s="77">
        <v>7</v>
      </c>
      <c r="C45" s="71"/>
      <c r="D45" s="72">
        <v>4</v>
      </c>
      <c r="E45" s="73" t="s">
        <v>22</v>
      </c>
      <c r="F45" s="74"/>
      <c r="H45" s="72" t="s">
        <v>344</v>
      </c>
      <c r="I45" s="73" t="s">
        <v>33</v>
      </c>
      <c r="J45" s="74" t="s">
        <v>16</v>
      </c>
      <c r="L45" s="75" t="s">
        <v>349</v>
      </c>
      <c r="R45" s="72" t="s">
        <v>640</v>
      </c>
      <c r="BK45" s="83">
        <f>B84</f>
        <v>700</v>
      </c>
    </row>
    <row r="46" spans="1:63" ht="14.25" customHeight="1" x14ac:dyDescent="0.25">
      <c r="A46" s="69" t="s">
        <v>598</v>
      </c>
      <c r="B46" s="70">
        <v>3</v>
      </c>
      <c r="C46" s="71"/>
      <c r="D46" s="72">
        <v>4</v>
      </c>
      <c r="E46" s="73" t="s">
        <v>571</v>
      </c>
      <c r="F46" s="74"/>
      <c r="H46" s="72" t="s">
        <v>344</v>
      </c>
      <c r="I46" s="73" t="s">
        <v>34</v>
      </c>
      <c r="J46" s="74" t="s">
        <v>16</v>
      </c>
      <c r="L46" s="75" t="s">
        <v>313</v>
      </c>
      <c r="R46" s="72" t="s">
        <v>40</v>
      </c>
      <c r="BK46" s="83">
        <f>B85</f>
        <v>350</v>
      </c>
    </row>
    <row r="47" spans="1:63" x14ac:dyDescent="0.25">
      <c r="A47" s="69" t="s">
        <v>657</v>
      </c>
      <c r="B47" s="70">
        <v>3.9</v>
      </c>
      <c r="C47" s="71"/>
      <c r="D47" s="72">
        <v>4</v>
      </c>
      <c r="E47" s="73" t="s">
        <v>77</v>
      </c>
      <c r="F47" s="74"/>
      <c r="H47" s="72" t="s">
        <v>344</v>
      </c>
      <c r="I47" s="73" t="s">
        <v>35</v>
      </c>
      <c r="J47" s="74" t="s">
        <v>16</v>
      </c>
      <c r="L47" s="75" t="s">
        <v>640</v>
      </c>
      <c r="R47" s="72" t="s">
        <v>556</v>
      </c>
      <c r="AN47" s="76">
        <f>B104</f>
        <v>40</v>
      </c>
      <c r="BK47" s="74"/>
    </row>
    <row r="48" spans="1:63" x14ac:dyDescent="0.25">
      <c r="A48" s="69" t="s">
        <v>658</v>
      </c>
      <c r="B48" s="70">
        <v>4.4000000000000004</v>
      </c>
      <c r="C48" s="71"/>
      <c r="D48" s="72">
        <v>4</v>
      </c>
      <c r="E48" s="73" t="s">
        <v>78</v>
      </c>
      <c r="F48" s="74"/>
      <c r="H48" s="72" t="s">
        <v>344</v>
      </c>
      <c r="I48" s="73" t="s">
        <v>36</v>
      </c>
      <c r="J48" s="74" t="s">
        <v>16</v>
      </c>
      <c r="L48" s="75" t="s">
        <v>40</v>
      </c>
      <c r="R48" s="72" t="s">
        <v>317</v>
      </c>
      <c r="AL48" s="76">
        <f>B88</f>
        <v>35</v>
      </c>
      <c r="AM48" s="76">
        <f>B89</f>
        <v>150</v>
      </c>
      <c r="BK48" s="74"/>
    </row>
    <row r="49" spans="1:63" x14ac:dyDescent="0.25">
      <c r="A49" s="69" t="s">
        <v>593</v>
      </c>
      <c r="B49" s="70">
        <v>9</v>
      </c>
      <c r="C49" s="71"/>
      <c r="D49" s="72">
        <v>4</v>
      </c>
      <c r="E49" s="73" t="s">
        <v>87</v>
      </c>
      <c r="F49" s="74"/>
      <c r="H49" s="72" t="s">
        <v>344</v>
      </c>
      <c r="I49" s="73" t="s">
        <v>37</v>
      </c>
      <c r="J49" s="74" t="s">
        <v>16</v>
      </c>
      <c r="L49" s="75" t="s">
        <v>318</v>
      </c>
      <c r="R49" s="72" t="s">
        <v>42</v>
      </c>
      <c r="AA49" s="59" t="s">
        <v>295</v>
      </c>
      <c r="AB49" s="59" t="s">
        <v>295</v>
      </c>
      <c r="AC49" s="59" t="s">
        <v>295</v>
      </c>
      <c r="AD49" s="59" t="s">
        <v>295</v>
      </c>
      <c r="AE49" s="59" t="s">
        <v>295</v>
      </c>
      <c r="AF49" s="59" t="s">
        <v>295</v>
      </c>
      <c r="BK49" s="74"/>
    </row>
    <row r="50" spans="1:63" x14ac:dyDescent="0.25">
      <c r="A50" s="69" t="s">
        <v>659</v>
      </c>
      <c r="B50" s="70">
        <v>11</v>
      </c>
      <c r="C50" s="71"/>
      <c r="D50" s="72">
        <v>5</v>
      </c>
      <c r="E50" s="59" t="s">
        <v>286</v>
      </c>
      <c r="F50" s="74"/>
      <c r="H50" s="72" t="s">
        <v>344</v>
      </c>
      <c r="I50" s="73" t="s">
        <v>38</v>
      </c>
      <c r="J50" s="74" t="s">
        <v>16</v>
      </c>
      <c r="L50" s="75" t="s">
        <v>317</v>
      </c>
      <c r="R50" s="72" t="s">
        <v>43</v>
      </c>
      <c r="AA50" s="59" t="s">
        <v>295</v>
      </c>
      <c r="AB50" s="59" t="s">
        <v>295</v>
      </c>
      <c r="AC50" s="59" t="s">
        <v>295</v>
      </c>
      <c r="AD50" s="59" t="s">
        <v>295</v>
      </c>
      <c r="AE50" s="59" t="s">
        <v>295</v>
      </c>
      <c r="AF50" s="59" t="s">
        <v>295</v>
      </c>
      <c r="BK50" s="74"/>
    </row>
    <row r="51" spans="1:63" x14ac:dyDescent="0.25">
      <c r="A51" s="69" t="s">
        <v>660</v>
      </c>
      <c r="B51" s="70">
        <v>12.5</v>
      </c>
      <c r="C51" s="71"/>
      <c r="D51" s="72">
        <v>5</v>
      </c>
      <c r="E51" s="59" t="s">
        <v>255</v>
      </c>
      <c r="F51" s="74"/>
      <c r="H51" s="72" t="s">
        <v>343</v>
      </c>
      <c r="I51" s="59" t="s">
        <v>55</v>
      </c>
      <c r="J51" s="74" t="s">
        <v>16</v>
      </c>
      <c r="L51" s="75" t="s">
        <v>355</v>
      </c>
      <c r="R51" s="72" t="s">
        <v>44</v>
      </c>
      <c r="S51" s="76">
        <f>B107</f>
        <v>14.6</v>
      </c>
      <c r="T51" s="76">
        <f>B108</f>
        <v>14.6</v>
      </c>
      <c r="U51" s="76">
        <f>B109</f>
        <v>14.6</v>
      </c>
      <c r="BK51" s="74"/>
    </row>
    <row r="52" spans="1:63" x14ac:dyDescent="0.25">
      <c r="A52" s="69" t="s">
        <v>594</v>
      </c>
      <c r="B52" s="70">
        <v>20</v>
      </c>
      <c r="C52" s="71"/>
      <c r="D52" s="72">
        <v>5</v>
      </c>
      <c r="E52" s="59" t="s">
        <v>489</v>
      </c>
      <c r="F52" s="74"/>
      <c r="H52" s="72" t="s">
        <v>343</v>
      </c>
      <c r="I52" s="59" t="s">
        <v>56</v>
      </c>
      <c r="J52" s="74" t="s">
        <v>16</v>
      </c>
      <c r="L52" s="75" t="s">
        <v>356</v>
      </c>
      <c r="R52" s="72" t="s">
        <v>557</v>
      </c>
      <c r="BK52" s="83">
        <f>B110</f>
        <v>100</v>
      </c>
    </row>
    <row r="53" spans="1:63" x14ac:dyDescent="0.25">
      <c r="A53" s="69" t="s">
        <v>661</v>
      </c>
      <c r="B53" s="70">
        <v>23</v>
      </c>
      <c r="C53" s="71"/>
      <c r="D53" s="72">
        <v>5</v>
      </c>
      <c r="E53" s="59" t="s">
        <v>284</v>
      </c>
      <c r="F53" s="74"/>
      <c r="H53" s="72" t="s">
        <v>343</v>
      </c>
      <c r="I53" s="59" t="s">
        <v>57</v>
      </c>
      <c r="J53" s="74" t="s">
        <v>16</v>
      </c>
      <c r="L53" s="75" t="s">
        <v>347</v>
      </c>
      <c r="R53" s="72" t="s">
        <v>501</v>
      </c>
      <c r="AQ53" s="76">
        <f>B106</f>
        <v>30</v>
      </c>
      <c r="AR53" s="76">
        <f>B106</f>
        <v>30</v>
      </c>
      <c r="AS53" s="76">
        <f>B106</f>
        <v>30</v>
      </c>
      <c r="BK53" s="74"/>
    </row>
    <row r="54" spans="1:63" x14ac:dyDescent="0.25">
      <c r="A54" s="69" t="s">
        <v>662</v>
      </c>
      <c r="B54" s="70">
        <v>28</v>
      </c>
      <c r="C54" s="71"/>
      <c r="D54" s="72">
        <v>5</v>
      </c>
      <c r="E54" s="59" t="s">
        <v>285</v>
      </c>
      <c r="F54" s="74"/>
      <c r="H54" s="72" t="s">
        <v>343</v>
      </c>
      <c r="I54" s="73" t="s">
        <v>28</v>
      </c>
      <c r="J54" s="74" t="s">
        <v>16</v>
      </c>
      <c r="L54" s="75" t="s">
        <v>346</v>
      </c>
      <c r="R54" s="72" t="s">
        <v>2</v>
      </c>
      <c r="BK54" s="83">
        <f>B97</f>
        <v>140</v>
      </c>
    </row>
    <row r="55" spans="1:63" x14ac:dyDescent="0.25">
      <c r="A55" s="69" t="s">
        <v>304</v>
      </c>
      <c r="B55" s="70">
        <v>9</v>
      </c>
      <c r="C55" s="71"/>
      <c r="D55" s="72">
        <v>5</v>
      </c>
      <c r="E55" s="59" t="s">
        <v>716</v>
      </c>
      <c r="F55" s="74"/>
      <c r="H55" s="72" t="s">
        <v>343</v>
      </c>
      <c r="I55" s="73" t="s">
        <v>29</v>
      </c>
      <c r="J55" s="74" t="s">
        <v>16</v>
      </c>
      <c r="L55" s="75" t="s">
        <v>526</v>
      </c>
      <c r="R55" s="72" t="s">
        <v>562</v>
      </c>
      <c r="BK55" s="83">
        <f>B98</f>
        <v>150</v>
      </c>
    </row>
    <row r="56" spans="1:63" x14ac:dyDescent="0.25">
      <c r="A56" s="69" t="s">
        <v>297</v>
      </c>
      <c r="B56" s="77">
        <v>9</v>
      </c>
      <c r="C56" s="71"/>
      <c r="D56" s="72">
        <v>5</v>
      </c>
      <c r="E56" s="59" t="s">
        <v>715</v>
      </c>
      <c r="F56" s="74"/>
      <c r="H56" s="72" t="s">
        <v>343</v>
      </c>
      <c r="I56" s="73" t="s">
        <v>30</v>
      </c>
      <c r="J56" s="74" t="s">
        <v>16</v>
      </c>
      <c r="L56" s="75" t="s">
        <v>207</v>
      </c>
      <c r="R56" s="72" t="s">
        <v>346</v>
      </c>
      <c r="BK56" s="83">
        <f>B93</f>
        <v>245</v>
      </c>
    </row>
    <row r="57" spans="1:63" x14ac:dyDescent="0.25">
      <c r="A57" s="69" t="s">
        <v>298</v>
      </c>
      <c r="B57" s="70">
        <v>8</v>
      </c>
      <c r="C57" s="71"/>
      <c r="D57" s="72">
        <v>5</v>
      </c>
      <c r="E57" s="59" t="s">
        <v>271</v>
      </c>
      <c r="F57" s="74"/>
      <c r="H57" s="72" t="s">
        <v>343</v>
      </c>
      <c r="I57" s="73" t="s">
        <v>31</v>
      </c>
      <c r="J57" s="74" t="s">
        <v>16</v>
      </c>
      <c r="L57" s="75" t="s">
        <v>725</v>
      </c>
      <c r="R57" s="72" t="s">
        <v>526</v>
      </c>
      <c r="BK57" s="83">
        <f>B94</f>
        <v>500</v>
      </c>
    </row>
    <row r="58" spans="1:63" x14ac:dyDescent="0.25">
      <c r="A58" s="69" t="s">
        <v>48</v>
      </c>
      <c r="B58" s="77">
        <v>250</v>
      </c>
      <c r="C58" s="71"/>
      <c r="D58" s="72">
        <v>5</v>
      </c>
      <c r="E58" s="59" t="s">
        <v>499</v>
      </c>
      <c r="F58" s="74"/>
      <c r="H58" s="72" t="s">
        <v>343</v>
      </c>
      <c r="I58" s="73" t="s">
        <v>32</v>
      </c>
      <c r="J58" s="74" t="s">
        <v>16</v>
      </c>
      <c r="L58" s="75" t="s">
        <v>2</v>
      </c>
      <c r="R58" s="72" t="s">
        <v>207</v>
      </c>
      <c r="BK58" s="83">
        <f>B95</f>
        <v>180</v>
      </c>
    </row>
    <row r="59" spans="1:63" x14ac:dyDescent="0.25">
      <c r="A59" s="69" t="s">
        <v>219</v>
      </c>
      <c r="B59" s="77">
        <v>1.5</v>
      </c>
      <c r="C59" s="71"/>
      <c r="D59" s="72">
        <v>5</v>
      </c>
      <c r="E59" s="59" t="s">
        <v>276</v>
      </c>
      <c r="F59" s="74"/>
      <c r="H59" s="72" t="s">
        <v>343</v>
      </c>
      <c r="I59" s="73" t="s">
        <v>33</v>
      </c>
      <c r="J59" s="74" t="s">
        <v>16</v>
      </c>
      <c r="L59" s="75" t="s">
        <v>562</v>
      </c>
      <c r="R59" s="72" t="s">
        <v>725</v>
      </c>
      <c r="BK59" s="83">
        <f>B96</f>
        <v>185</v>
      </c>
    </row>
    <row r="60" spans="1:63" x14ac:dyDescent="0.25">
      <c r="A60" s="69" t="s">
        <v>218</v>
      </c>
      <c r="B60" s="77">
        <v>1.5</v>
      </c>
      <c r="C60" s="71"/>
      <c r="D60" s="72">
        <v>5</v>
      </c>
      <c r="E60" s="59" t="s">
        <v>274</v>
      </c>
      <c r="F60" s="74"/>
      <c r="H60" s="72" t="s">
        <v>343</v>
      </c>
      <c r="I60" s="73" t="s">
        <v>34</v>
      </c>
      <c r="J60" s="74" t="s">
        <v>16</v>
      </c>
      <c r="L60" s="75" t="s">
        <v>348</v>
      </c>
      <c r="R60" s="72" t="s">
        <v>563</v>
      </c>
      <c r="BK60" s="83">
        <f>B3</f>
        <v>140</v>
      </c>
    </row>
    <row r="61" spans="1:63" x14ac:dyDescent="0.25">
      <c r="A61" s="69" t="s">
        <v>217</v>
      </c>
      <c r="B61" s="77">
        <v>1.5</v>
      </c>
      <c r="C61" s="71"/>
      <c r="D61" s="72">
        <v>5</v>
      </c>
      <c r="E61" s="59" t="s">
        <v>275</v>
      </c>
      <c r="F61" s="74"/>
      <c r="H61" s="72" t="s">
        <v>343</v>
      </c>
      <c r="I61" s="73" t="s">
        <v>35</v>
      </c>
      <c r="J61" s="74" t="s">
        <v>16</v>
      </c>
      <c r="L61" s="75" t="s">
        <v>541</v>
      </c>
      <c r="R61" s="72" t="s">
        <v>212</v>
      </c>
      <c r="BK61" s="83">
        <f>B8</f>
        <v>85</v>
      </c>
    </row>
    <row r="62" spans="1:63" x14ac:dyDescent="0.25">
      <c r="A62" s="69" t="s">
        <v>242</v>
      </c>
      <c r="B62" s="70">
        <v>10</v>
      </c>
      <c r="C62" s="71"/>
      <c r="D62" s="72">
        <v>5</v>
      </c>
      <c r="E62" s="59" t="s">
        <v>697</v>
      </c>
      <c r="F62" s="74"/>
      <c r="H62" s="72" t="s">
        <v>343</v>
      </c>
      <c r="I62" s="73" t="s">
        <v>36</v>
      </c>
      <c r="J62" s="74" t="s">
        <v>16</v>
      </c>
      <c r="L62" s="75" t="s">
        <v>663</v>
      </c>
      <c r="R62" s="72" t="s">
        <v>613</v>
      </c>
      <c r="BK62" s="83">
        <f>B9</f>
        <v>95</v>
      </c>
    </row>
    <row r="63" spans="1:63" x14ac:dyDescent="0.25">
      <c r="A63" s="69" t="s">
        <v>86</v>
      </c>
      <c r="B63" s="77">
        <v>10</v>
      </c>
      <c r="C63" s="71"/>
      <c r="D63" s="72">
        <v>5</v>
      </c>
      <c r="E63" s="73" t="s">
        <v>324</v>
      </c>
      <c r="F63" s="74"/>
      <c r="H63" s="72" t="s">
        <v>343</v>
      </c>
      <c r="I63" s="73" t="s">
        <v>37</v>
      </c>
      <c r="J63" s="74" t="s">
        <v>16</v>
      </c>
      <c r="L63" s="75" t="s">
        <v>309</v>
      </c>
      <c r="R63" s="72" t="s">
        <v>504</v>
      </c>
      <c r="BK63" s="83">
        <f>B4</f>
        <v>160</v>
      </c>
    </row>
    <row r="64" spans="1:63" x14ac:dyDescent="0.25">
      <c r="A64" s="69" t="s">
        <v>546</v>
      </c>
      <c r="B64" s="70">
        <v>190</v>
      </c>
      <c r="C64" s="76"/>
      <c r="D64" s="72">
        <v>5</v>
      </c>
      <c r="E64" s="73" t="s">
        <v>325</v>
      </c>
      <c r="F64" s="74"/>
      <c r="H64" s="72" t="s">
        <v>343</v>
      </c>
      <c r="I64" s="73" t="s">
        <v>38</v>
      </c>
      <c r="J64" s="74" t="s">
        <v>16</v>
      </c>
      <c r="L64" s="75" t="s">
        <v>342</v>
      </c>
      <c r="R64" s="72" t="s">
        <v>210</v>
      </c>
      <c r="BK64" s="83">
        <f>B5</f>
        <v>105</v>
      </c>
    </row>
    <row r="65" spans="1:63" x14ac:dyDescent="0.25">
      <c r="A65" s="69" t="s">
        <v>344</v>
      </c>
      <c r="B65" s="70">
        <v>90</v>
      </c>
      <c r="C65" s="76"/>
      <c r="D65" s="72">
        <v>5</v>
      </c>
      <c r="E65" s="59" t="s">
        <v>326</v>
      </c>
      <c r="F65" s="74"/>
      <c r="H65" s="72" t="s">
        <v>345</v>
      </c>
      <c r="I65" s="59" t="s">
        <v>55</v>
      </c>
      <c r="J65" s="74" t="s">
        <v>16</v>
      </c>
      <c r="L65" s="75" t="s">
        <v>556</v>
      </c>
      <c r="R65" s="72" t="s">
        <v>211</v>
      </c>
      <c r="BK65" s="83">
        <f>B6</f>
        <v>125</v>
      </c>
    </row>
    <row r="66" spans="1:63" x14ac:dyDescent="0.25">
      <c r="A66" s="69" t="s">
        <v>343</v>
      </c>
      <c r="B66" s="70">
        <v>70</v>
      </c>
      <c r="C66" s="76"/>
      <c r="D66" s="72">
        <v>5</v>
      </c>
      <c r="E66" s="59" t="s">
        <v>266</v>
      </c>
      <c r="F66" s="74"/>
      <c r="H66" s="72" t="s">
        <v>345</v>
      </c>
      <c r="I66" s="59" t="s">
        <v>56</v>
      </c>
      <c r="J66" s="74" t="s">
        <v>16</v>
      </c>
      <c r="L66" s="75" t="s">
        <v>501</v>
      </c>
      <c r="R66" s="72" t="s">
        <v>683</v>
      </c>
      <c r="BK66" s="83">
        <f>B7</f>
        <v>180</v>
      </c>
    </row>
    <row r="67" spans="1:63" x14ac:dyDescent="0.25">
      <c r="A67" s="69" t="s">
        <v>345</v>
      </c>
      <c r="B67" s="70">
        <v>160</v>
      </c>
      <c r="C67" s="76"/>
      <c r="D67" s="72">
        <v>5</v>
      </c>
      <c r="E67" s="59" t="s">
        <v>269</v>
      </c>
      <c r="F67" s="74"/>
      <c r="H67" s="72" t="s">
        <v>345</v>
      </c>
      <c r="I67" s="59" t="s">
        <v>57</v>
      </c>
      <c r="J67" s="74" t="s">
        <v>16</v>
      </c>
      <c r="L67" s="75" t="s">
        <v>44</v>
      </c>
      <c r="R67" s="72" t="s">
        <v>538</v>
      </c>
      <c r="AV67" s="76">
        <f>B68</f>
        <v>38</v>
      </c>
      <c r="AW67" s="76">
        <f>B69</f>
        <v>78</v>
      </c>
      <c r="BK67" s="74"/>
    </row>
    <row r="68" spans="1:63" x14ac:dyDescent="0.25">
      <c r="A68" s="69" t="s">
        <v>539</v>
      </c>
      <c r="B68" s="70">
        <v>38</v>
      </c>
      <c r="C68" s="76"/>
      <c r="D68" s="72">
        <v>5</v>
      </c>
      <c r="E68" s="59" t="s">
        <v>270</v>
      </c>
      <c r="F68" s="74"/>
      <c r="H68" s="72" t="s">
        <v>345</v>
      </c>
      <c r="I68" s="73" t="s">
        <v>28</v>
      </c>
      <c r="J68" s="74" t="s">
        <v>16</v>
      </c>
      <c r="L68" s="75" t="s">
        <v>557</v>
      </c>
      <c r="R68" s="72" t="s">
        <v>521</v>
      </c>
      <c r="AV68" s="76">
        <f>B70</f>
        <v>20</v>
      </c>
      <c r="AW68" s="76">
        <f>B71</f>
        <v>42</v>
      </c>
      <c r="BK68" s="74"/>
    </row>
    <row r="69" spans="1:63" ht="15.75" thickBot="1" x14ac:dyDescent="0.3">
      <c r="A69" s="69" t="s">
        <v>540</v>
      </c>
      <c r="B69" s="70">
        <v>78</v>
      </c>
      <c r="C69" s="76"/>
      <c r="D69" s="72">
        <v>5</v>
      </c>
      <c r="E69" s="59" t="s">
        <v>327</v>
      </c>
      <c r="F69" s="74"/>
      <c r="H69" s="72" t="s">
        <v>345</v>
      </c>
      <c r="I69" s="73" t="s">
        <v>29</v>
      </c>
      <c r="J69" s="74" t="s">
        <v>16</v>
      </c>
      <c r="L69" s="80" t="s">
        <v>311</v>
      </c>
      <c r="R69" s="72" t="s">
        <v>229</v>
      </c>
      <c r="AT69" s="76">
        <f>B78</f>
        <v>14</v>
      </c>
      <c r="AU69" s="76">
        <f>B79</f>
        <v>29</v>
      </c>
      <c r="AZ69" s="76"/>
      <c r="BA69" s="76"/>
      <c r="BB69" s="76"/>
      <c r="BC69" s="76"/>
      <c r="BK69" s="74"/>
    </row>
    <row r="70" spans="1:63" x14ac:dyDescent="0.25">
      <c r="A70" s="69" t="s">
        <v>524</v>
      </c>
      <c r="B70" s="70">
        <v>20</v>
      </c>
      <c r="C70" s="76"/>
      <c r="D70" s="72">
        <v>5</v>
      </c>
      <c r="E70" s="59" t="s">
        <v>328</v>
      </c>
      <c r="F70" s="74"/>
      <c r="H70" s="72" t="s">
        <v>345</v>
      </c>
      <c r="I70" s="73" t="s">
        <v>30</v>
      </c>
      <c r="J70" s="74" t="s">
        <v>16</v>
      </c>
      <c r="R70" s="72" t="s">
        <v>518</v>
      </c>
      <c r="AT70" s="76">
        <f>B72</f>
        <v>26</v>
      </c>
      <c r="AU70" s="76">
        <f>B73</f>
        <v>54</v>
      </c>
      <c r="BK70" s="74"/>
    </row>
    <row r="71" spans="1:63" x14ac:dyDescent="0.25">
      <c r="A71" s="69" t="s">
        <v>525</v>
      </c>
      <c r="B71" s="70">
        <v>42</v>
      </c>
      <c r="C71" s="76"/>
      <c r="D71" s="72">
        <v>5</v>
      </c>
      <c r="E71" s="59" t="s">
        <v>329</v>
      </c>
      <c r="F71" s="74"/>
      <c r="H71" s="72" t="s">
        <v>345</v>
      </c>
      <c r="I71" s="73" t="s">
        <v>31</v>
      </c>
      <c r="J71" s="74" t="s">
        <v>16</v>
      </c>
      <c r="R71" s="72" t="s">
        <v>228</v>
      </c>
      <c r="AT71" s="76">
        <f>B74</f>
        <v>18</v>
      </c>
      <c r="AU71" s="76">
        <f>B75</f>
        <v>37</v>
      </c>
      <c r="AZ71" s="76"/>
      <c r="BA71" s="76"/>
      <c r="BB71" s="76"/>
      <c r="BC71" s="76"/>
      <c r="BK71" s="74"/>
    </row>
    <row r="72" spans="1:63" x14ac:dyDescent="0.25">
      <c r="A72" s="69" t="s">
        <v>519</v>
      </c>
      <c r="B72" s="70">
        <v>26</v>
      </c>
      <c r="C72" s="76"/>
      <c r="D72" s="72">
        <v>5</v>
      </c>
      <c r="E72" s="59" t="s">
        <v>330</v>
      </c>
      <c r="F72" s="74"/>
      <c r="H72" s="72" t="s">
        <v>345</v>
      </c>
      <c r="I72" s="73" t="s">
        <v>32</v>
      </c>
      <c r="J72" s="74" t="s">
        <v>16</v>
      </c>
      <c r="R72" s="72" t="s">
        <v>230</v>
      </c>
      <c r="AT72" s="76">
        <f>B76</f>
        <v>20</v>
      </c>
      <c r="AU72" s="76">
        <f>B77</f>
        <v>41</v>
      </c>
      <c r="AZ72" s="76"/>
      <c r="BA72" s="76"/>
      <c r="BB72" s="76"/>
      <c r="BC72" s="76"/>
      <c r="BK72" s="74"/>
    </row>
    <row r="73" spans="1:63" x14ac:dyDescent="0.25">
      <c r="A73" s="69" t="s">
        <v>520</v>
      </c>
      <c r="B73" s="70">
        <v>54</v>
      </c>
      <c r="C73" s="76"/>
      <c r="D73" s="72">
        <v>5</v>
      </c>
      <c r="E73" s="59" t="s">
        <v>490</v>
      </c>
      <c r="F73" s="74"/>
      <c r="H73" s="72" t="s">
        <v>345</v>
      </c>
      <c r="I73" s="73" t="s">
        <v>33</v>
      </c>
      <c r="J73" s="74" t="s">
        <v>16</v>
      </c>
      <c r="R73" s="72" t="s">
        <v>681</v>
      </c>
      <c r="AT73" s="76">
        <f>B80</f>
        <v>30</v>
      </c>
      <c r="BK73" s="74"/>
    </row>
    <row r="74" spans="1:63" x14ac:dyDescent="0.25">
      <c r="A74" s="69" t="s">
        <v>248</v>
      </c>
      <c r="B74" s="77">
        <v>18</v>
      </c>
      <c r="D74" s="72">
        <v>5</v>
      </c>
      <c r="E74" s="59" t="s">
        <v>272</v>
      </c>
      <c r="F74" s="74"/>
      <c r="H74" s="72" t="s">
        <v>345</v>
      </c>
      <c r="I74" s="73" t="s">
        <v>34</v>
      </c>
      <c r="J74" s="74" t="s">
        <v>16</v>
      </c>
      <c r="R74" s="72" t="s">
        <v>296</v>
      </c>
      <c r="BK74" s="83">
        <f>B10</f>
        <v>60</v>
      </c>
    </row>
    <row r="75" spans="1:63" x14ac:dyDescent="0.25">
      <c r="A75" s="69" t="s">
        <v>249</v>
      </c>
      <c r="B75" s="77">
        <v>37</v>
      </c>
      <c r="D75" s="72">
        <v>5</v>
      </c>
      <c r="E75" s="59" t="s">
        <v>498</v>
      </c>
      <c r="F75" s="74"/>
      <c r="H75" s="72" t="s">
        <v>345</v>
      </c>
      <c r="I75" s="73" t="s">
        <v>35</v>
      </c>
      <c r="J75" s="74" t="s">
        <v>16</v>
      </c>
      <c r="R75" s="72" t="s">
        <v>299</v>
      </c>
      <c r="BB75" s="76">
        <f>B55</f>
        <v>9</v>
      </c>
      <c r="BC75" s="76"/>
      <c r="BK75" s="74"/>
    </row>
    <row r="76" spans="1:63" x14ac:dyDescent="0.25">
      <c r="A76" s="69" t="s">
        <v>250</v>
      </c>
      <c r="B76" s="77">
        <v>20</v>
      </c>
      <c r="D76" s="72">
        <v>5</v>
      </c>
      <c r="E76" s="59" t="s">
        <v>692</v>
      </c>
      <c r="F76" s="74"/>
      <c r="H76" s="72" t="s">
        <v>345</v>
      </c>
      <c r="I76" s="73" t="s">
        <v>36</v>
      </c>
      <c r="J76" s="74" t="s">
        <v>16</v>
      </c>
      <c r="R76" s="72" t="s">
        <v>298</v>
      </c>
      <c r="BA76" s="76">
        <f>B57</f>
        <v>8</v>
      </c>
      <c r="BK76" s="74"/>
    </row>
    <row r="77" spans="1:63" x14ac:dyDescent="0.25">
      <c r="A77" s="69" t="s">
        <v>251</v>
      </c>
      <c r="B77" s="77">
        <v>41</v>
      </c>
      <c r="D77" s="72">
        <v>5</v>
      </c>
      <c r="E77" s="59" t="s">
        <v>337</v>
      </c>
      <c r="F77" s="74"/>
      <c r="H77" s="72" t="s">
        <v>345</v>
      </c>
      <c r="I77" s="73" t="s">
        <v>37</v>
      </c>
      <c r="J77" s="74" t="s">
        <v>16</v>
      </c>
      <c r="R77" s="72" t="s">
        <v>309</v>
      </c>
      <c r="BJ77" s="76">
        <f>B102</f>
        <v>4</v>
      </c>
      <c r="BK77" s="83"/>
    </row>
    <row r="78" spans="1:63" x14ac:dyDescent="0.25">
      <c r="A78" s="69" t="s">
        <v>246</v>
      </c>
      <c r="B78" s="77">
        <v>14</v>
      </c>
      <c r="D78" s="72">
        <v>5</v>
      </c>
      <c r="E78" s="59" t="s">
        <v>259</v>
      </c>
      <c r="F78" s="74"/>
      <c r="H78" s="72" t="s">
        <v>345</v>
      </c>
      <c r="I78" s="73" t="s">
        <v>38</v>
      </c>
      <c r="J78" s="74" t="s">
        <v>16</v>
      </c>
      <c r="R78" s="72" t="s">
        <v>342</v>
      </c>
      <c r="BE78" s="71">
        <f>B103</f>
        <v>125</v>
      </c>
      <c r="BF78" s="71">
        <f>B103</f>
        <v>125</v>
      </c>
      <c r="BG78" s="71">
        <f>B103</f>
        <v>125</v>
      </c>
      <c r="BK78" s="74"/>
    </row>
    <row r="79" spans="1:63" x14ac:dyDescent="0.25">
      <c r="A79" s="69" t="s">
        <v>247</v>
      </c>
      <c r="B79" s="77">
        <v>29</v>
      </c>
      <c r="D79" s="72">
        <v>5</v>
      </c>
      <c r="E79" s="59" t="s">
        <v>256</v>
      </c>
      <c r="F79" s="74"/>
      <c r="H79" s="72" t="s">
        <v>521</v>
      </c>
      <c r="I79" s="73" t="s">
        <v>522</v>
      </c>
      <c r="J79" s="74" t="s">
        <v>16</v>
      </c>
      <c r="R79" s="72" t="s">
        <v>674</v>
      </c>
      <c r="AY79" s="76"/>
      <c r="AZ79" s="76"/>
      <c r="BK79" s="86">
        <f>B81</f>
        <v>20</v>
      </c>
    </row>
    <row r="80" spans="1:63" x14ac:dyDescent="0.25">
      <c r="A80" s="78" t="s">
        <v>682</v>
      </c>
      <c r="B80" s="79">
        <v>30</v>
      </c>
      <c r="D80" s="72">
        <v>5</v>
      </c>
      <c r="E80" s="59" t="s">
        <v>278</v>
      </c>
      <c r="F80" s="74"/>
      <c r="H80" s="72" t="s">
        <v>521</v>
      </c>
      <c r="I80" s="73" t="s">
        <v>523</v>
      </c>
      <c r="J80" s="74" t="s">
        <v>16</v>
      </c>
      <c r="R80" s="72" t="s">
        <v>355</v>
      </c>
      <c r="AY80" s="81">
        <f>B90</f>
        <v>10</v>
      </c>
      <c r="BK80" s="74"/>
    </row>
    <row r="81" spans="1:63" x14ac:dyDescent="0.25">
      <c r="A81" s="69" t="s">
        <v>674</v>
      </c>
      <c r="B81" s="82">
        <v>20</v>
      </c>
      <c r="D81" s="72">
        <v>5</v>
      </c>
      <c r="E81" s="59" t="s">
        <v>279</v>
      </c>
      <c r="F81" s="74"/>
      <c r="H81" s="72" t="s">
        <v>538</v>
      </c>
      <c r="I81" s="73" t="s">
        <v>522</v>
      </c>
      <c r="J81" s="74" t="s">
        <v>16</v>
      </c>
      <c r="R81" s="72" t="s">
        <v>356</v>
      </c>
      <c r="AY81" s="76">
        <f>B91</f>
        <v>10</v>
      </c>
      <c r="BK81" s="74"/>
    </row>
    <row r="82" spans="1:63" x14ac:dyDescent="0.25">
      <c r="A82" s="69" t="s">
        <v>349</v>
      </c>
      <c r="B82" s="70">
        <v>15</v>
      </c>
      <c r="D82" s="72">
        <v>5</v>
      </c>
      <c r="E82" s="59" t="s">
        <v>209</v>
      </c>
      <c r="F82" s="74"/>
      <c r="H82" s="72" t="s">
        <v>538</v>
      </c>
      <c r="I82" s="73" t="s">
        <v>523</v>
      </c>
      <c r="J82" s="74" t="s">
        <v>16</v>
      </c>
      <c r="R82" s="72" t="s">
        <v>347</v>
      </c>
      <c r="AX82" s="76">
        <f>B92</f>
        <v>12</v>
      </c>
      <c r="BK82" s="74"/>
    </row>
    <row r="83" spans="1:63" x14ac:dyDescent="0.25">
      <c r="A83" s="69" t="s">
        <v>313</v>
      </c>
      <c r="B83" s="77">
        <v>25</v>
      </c>
      <c r="D83" s="72">
        <v>5</v>
      </c>
      <c r="E83" s="59" t="s">
        <v>280</v>
      </c>
      <c r="F83" s="74"/>
      <c r="H83" s="72" t="s">
        <v>518</v>
      </c>
      <c r="I83" s="73" t="s">
        <v>213</v>
      </c>
      <c r="J83" s="74" t="s">
        <v>16</v>
      </c>
      <c r="R83" s="72" t="s">
        <v>348</v>
      </c>
      <c r="BK83" s="83">
        <f>B99</f>
        <v>10</v>
      </c>
    </row>
    <row r="84" spans="1:63" x14ac:dyDescent="0.25">
      <c r="A84" s="69" t="s">
        <v>640</v>
      </c>
      <c r="B84" s="70">
        <v>700</v>
      </c>
      <c r="D84" s="72">
        <v>5</v>
      </c>
      <c r="E84" s="59" t="s">
        <v>693</v>
      </c>
      <c r="F84" s="74"/>
      <c r="H84" s="72" t="s">
        <v>518</v>
      </c>
      <c r="I84" s="73" t="s">
        <v>214</v>
      </c>
      <c r="J84" s="74" t="s">
        <v>16</v>
      </c>
      <c r="R84" s="72" t="s">
        <v>541</v>
      </c>
      <c r="BH84" s="76">
        <f>B100</f>
        <v>1800</v>
      </c>
      <c r="BK84" s="74"/>
    </row>
    <row r="85" spans="1:63" x14ac:dyDescent="0.25">
      <c r="A85" s="69" t="s">
        <v>40</v>
      </c>
      <c r="B85" s="77">
        <v>350</v>
      </c>
      <c r="D85" s="72">
        <v>5</v>
      </c>
      <c r="E85" s="59" t="s">
        <v>331</v>
      </c>
      <c r="F85" s="74"/>
      <c r="H85" s="72" t="s">
        <v>228</v>
      </c>
      <c r="I85" s="73" t="s">
        <v>213</v>
      </c>
      <c r="J85" s="74" t="s">
        <v>16</v>
      </c>
      <c r="R85" s="72" t="s">
        <v>349</v>
      </c>
      <c r="BK85" s="83">
        <f>B82</f>
        <v>15</v>
      </c>
    </row>
    <row r="86" spans="1:63" x14ac:dyDescent="0.25">
      <c r="A86" s="69" t="s">
        <v>319</v>
      </c>
      <c r="B86" s="82">
        <v>60</v>
      </c>
      <c r="D86" s="72">
        <v>5</v>
      </c>
      <c r="E86" s="59" t="s">
        <v>257</v>
      </c>
      <c r="F86" s="74"/>
      <c r="H86" s="72" t="s">
        <v>228</v>
      </c>
      <c r="I86" s="73" t="s">
        <v>214</v>
      </c>
      <c r="J86" s="74" t="s">
        <v>16</v>
      </c>
      <c r="R86" s="72" t="s">
        <v>318</v>
      </c>
      <c r="AL86" s="87">
        <f>B86</f>
        <v>60</v>
      </c>
      <c r="AM86" s="87">
        <f>B87</f>
        <v>260</v>
      </c>
      <c r="BK86" s="74"/>
    </row>
    <row r="87" spans="1:63" ht="15.75" thickBot="1" x14ac:dyDescent="0.3">
      <c r="A87" s="69" t="s">
        <v>320</v>
      </c>
      <c r="B87" s="82">
        <v>260</v>
      </c>
      <c r="D87" s="72">
        <v>5</v>
      </c>
      <c r="E87" s="59" t="s">
        <v>332</v>
      </c>
      <c r="F87" s="74"/>
      <c r="H87" s="72" t="s">
        <v>230</v>
      </c>
      <c r="I87" s="73" t="s">
        <v>213</v>
      </c>
      <c r="J87" s="74" t="s">
        <v>16</v>
      </c>
      <c r="R87" s="88" t="s">
        <v>311</v>
      </c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/>
      <c r="BI87" s="89"/>
      <c r="BJ87" s="89"/>
      <c r="BK87" s="90">
        <f>B116</f>
        <v>20</v>
      </c>
    </row>
    <row r="88" spans="1:63" x14ac:dyDescent="0.25">
      <c r="A88" s="69" t="s">
        <v>321</v>
      </c>
      <c r="B88" s="77">
        <v>35</v>
      </c>
      <c r="D88" s="72">
        <v>5</v>
      </c>
      <c r="E88" s="59" t="s">
        <v>263</v>
      </c>
      <c r="F88" s="74"/>
      <c r="H88" s="72" t="s">
        <v>230</v>
      </c>
      <c r="I88" s="73" t="s">
        <v>214</v>
      </c>
      <c r="J88" s="74" t="s">
        <v>16</v>
      </c>
    </row>
    <row r="89" spans="1:63" x14ac:dyDescent="0.25">
      <c r="A89" s="69" t="s">
        <v>322</v>
      </c>
      <c r="B89" s="77">
        <v>150</v>
      </c>
      <c r="D89" s="72">
        <v>5</v>
      </c>
      <c r="E89" s="59" t="s">
        <v>273</v>
      </c>
      <c r="F89" s="74"/>
      <c r="H89" s="72" t="s">
        <v>229</v>
      </c>
      <c r="I89" s="73" t="s">
        <v>213</v>
      </c>
      <c r="J89" s="74" t="s">
        <v>16</v>
      </c>
    </row>
    <row r="90" spans="1:63" x14ac:dyDescent="0.25">
      <c r="A90" s="69" t="s">
        <v>355</v>
      </c>
      <c r="B90" s="82">
        <v>10</v>
      </c>
      <c r="D90" s="72">
        <v>5</v>
      </c>
      <c r="E90" s="59" t="s">
        <v>703</v>
      </c>
      <c r="F90" s="74"/>
      <c r="H90" s="72" t="s">
        <v>229</v>
      </c>
      <c r="I90" s="73" t="s">
        <v>214</v>
      </c>
      <c r="J90" s="74" t="s">
        <v>16</v>
      </c>
    </row>
    <row r="91" spans="1:63" x14ac:dyDescent="0.25">
      <c r="A91" s="69" t="s">
        <v>356</v>
      </c>
      <c r="B91" s="70">
        <v>10</v>
      </c>
      <c r="D91" s="72">
        <v>5</v>
      </c>
      <c r="E91" s="59" t="s">
        <v>698</v>
      </c>
      <c r="F91" s="74"/>
      <c r="H91" s="72" t="s">
        <v>681</v>
      </c>
      <c r="I91" s="59" t="s">
        <v>213</v>
      </c>
      <c r="J91" s="74" t="s">
        <v>16</v>
      </c>
    </row>
    <row r="92" spans="1:63" x14ac:dyDescent="0.25">
      <c r="A92" s="69" t="s">
        <v>347</v>
      </c>
      <c r="B92" s="70">
        <v>12</v>
      </c>
      <c r="D92" s="72">
        <v>5</v>
      </c>
      <c r="E92" s="59" t="s">
        <v>694</v>
      </c>
      <c r="F92" s="74"/>
      <c r="H92" s="72" t="s">
        <v>674</v>
      </c>
      <c r="I92" s="73" t="s">
        <v>323</v>
      </c>
      <c r="J92" s="74" t="s">
        <v>243</v>
      </c>
    </row>
    <row r="93" spans="1:63" x14ac:dyDescent="0.25">
      <c r="A93" s="69" t="s">
        <v>346</v>
      </c>
      <c r="B93" s="70">
        <v>245</v>
      </c>
      <c r="D93" s="72">
        <v>5</v>
      </c>
      <c r="E93" s="59" t="s">
        <v>696</v>
      </c>
      <c r="F93" s="74"/>
      <c r="H93" s="72" t="s">
        <v>349</v>
      </c>
      <c r="I93" s="59" t="s">
        <v>323</v>
      </c>
      <c r="J93" s="74" t="s">
        <v>243</v>
      </c>
    </row>
    <row r="94" spans="1:63" x14ac:dyDescent="0.25">
      <c r="A94" s="69" t="s">
        <v>526</v>
      </c>
      <c r="B94" s="70">
        <v>500</v>
      </c>
      <c r="D94" s="72">
        <v>5</v>
      </c>
      <c r="E94" s="59" t="s">
        <v>695</v>
      </c>
      <c r="F94" s="74"/>
      <c r="H94" s="72" t="s">
        <v>313</v>
      </c>
      <c r="I94" s="73" t="s">
        <v>323</v>
      </c>
      <c r="J94" s="74" t="s">
        <v>16</v>
      </c>
    </row>
    <row r="95" spans="1:63" x14ac:dyDescent="0.25">
      <c r="A95" s="69" t="s">
        <v>207</v>
      </c>
      <c r="B95" s="77">
        <v>180</v>
      </c>
      <c r="D95" s="72">
        <v>5</v>
      </c>
      <c r="E95" s="59" t="s">
        <v>333</v>
      </c>
      <c r="F95" s="74"/>
      <c r="H95" s="72" t="s">
        <v>640</v>
      </c>
      <c r="I95" s="73" t="s">
        <v>323</v>
      </c>
      <c r="J95" s="74" t="s">
        <v>641</v>
      </c>
    </row>
    <row r="96" spans="1:63" x14ac:dyDescent="0.25">
      <c r="A96" s="69" t="s">
        <v>725</v>
      </c>
      <c r="B96" s="70">
        <v>185</v>
      </c>
      <c r="D96" s="72">
        <v>5</v>
      </c>
      <c r="E96" s="59" t="s">
        <v>334</v>
      </c>
      <c r="F96" s="74"/>
      <c r="H96" s="72" t="s">
        <v>40</v>
      </c>
      <c r="I96" s="73" t="s">
        <v>323</v>
      </c>
      <c r="J96" s="74" t="s">
        <v>16</v>
      </c>
    </row>
    <row r="97" spans="1:10" x14ac:dyDescent="0.25">
      <c r="A97" s="69" t="s">
        <v>2</v>
      </c>
      <c r="B97" s="77">
        <v>140</v>
      </c>
      <c r="D97" s="72">
        <v>5</v>
      </c>
      <c r="E97" s="59" t="s">
        <v>277</v>
      </c>
      <c r="F97" s="74"/>
      <c r="H97" s="72" t="s">
        <v>318</v>
      </c>
      <c r="I97" s="59" t="s">
        <v>49</v>
      </c>
      <c r="J97" s="74" t="s">
        <v>289</v>
      </c>
    </row>
    <row r="98" spans="1:10" x14ac:dyDescent="0.25">
      <c r="A98" s="69" t="s">
        <v>562</v>
      </c>
      <c r="B98" s="70">
        <v>150</v>
      </c>
      <c r="D98" s="72">
        <v>5</v>
      </c>
      <c r="E98" s="59" t="s">
        <v>267</v>
      </c>
      <c r="F98" s="74"/>
      <c r="G98" s="73"/>
      <c r="H98" s="72" t="s">
        <v>318</v>
      </c>
      <c r="I98" s="59" t="s">
        <v>50</v>
      </c>
      <c r="J98" s="74" t="s">
        <v>289</v>
      </c>
    </row>
    <row r="99" spans="1:10" x14ac:dyDescent="0.25">
      <c r="A99" s="69" t="s">
        <v>348</v>
      </c>
      <c r="B99" s="70">
        <v>10</v>
      </c>
      <c r="D99" s="72">
        <v>5</v>
      </c>
      <c r="E99" s="59" t="s">
        <v>338</v>
      </c>
      <c r="F99" s="74"/>
      <c r="G99" s="73"/>
      <c r="H99" s="72" t="s">
        <v>317</v>
      </c>
      <c r="I99" s="73" t="s">
        <v>49</v>
      </c>
      <c r="J99" s="74" t="s">
        <v>289</v>
      </c>
    </row>
    <row r="100" spans="1:10" x14ac:dyDescent="0.25">
      <c r="A100" s="69" t="s">
        <v>541</v>
      </c>
      <c r="B100" s="70">
        <v>1800</v>
      </c>
      <c r="D100" s="72">
        <v>5</v>
      </c>
      <c r="E100" s="59" t="s">
        <v>335</v>
      </c>
      <c r="F100" s="74"/>
      <c r="G100" s="73"/>
      <c r="H100" s="72" t="s">
        <v>317</v>
      </c>
      <c r="I100" s="73" t="s">
        <v>50</v>
      </c>
      <c r="J100" s="74" t="s">
        <v>289</v>
      </c>
    </row>
    <row r="101" spans="1:10" x14ac:dyDescent="0.25">
      <c r="A101" s="69" t="s">
        <v>663</v>
      </c>
      <c r="B101" s="82">
        <v>15</v>
      </c>
      <c r="D101" s="72">
        <v>5</v>
      </c>
      <c r="E101" s="59" t="s">
        <v>282</v>
      </c>
      <c r="F101" s="74"/>
      <c r="G101" s="73"/>
      <c r="H101" s="72" t="s">
        <v>355</v>
      </c>
      <c r="I101" s="73" t="s">
        <v>680</v>
      </c>
      <c r="J101" s="74" t="s">
        <v>289</v>
      </c>
    </row>
    <row r="102" spans="1:10" x14ac:dyDescent="0.25">
      <c r="A102" s="69" t="s">
        <v>309</v>
      </c>
      <c r="B102" s="77">
        <v>4</v>
      </c>
      <c r="D102" s="72">
        <v>5</v>
      </c>
      <c r="E102" s="59" t="s">
        <v>281</v>
      </c>
      <c r="F102" s="74"/>
      <c r="G102" s="73"/>
      <c r="H102" s="72" t="s">
        <v>356</v>
      </c>
      <c r="I102" s="73" t="s">
        <v>680</v>
      </c>
      <c r="J102" s="74" t="s">
        <v>289</v>
      </c>
    </row>
    <row r="103" spans="1:10" x14ac:dyDescent="0.25">
      <c r="A103" s="69" t="s">
        <v>342</v>
      </c>
      <c r="B103" s="91">
        <v>125</v>
      </c>
      <c r="D103" s="72">
        <v>5</v>
      </c>
      <c r="E103" s="59" t="s">
        <v>287</v>
      </c>
      <c r="F103" s="74"/>
      <c r="G103" s="73"/>
      <c r="H103" s="72" t="s">
        <v>347</v>
      </c>
      <c r="I103" s="59" t="s">
        <v>354</v>
      </c>
      <c r="J103" s="74" t="s">
        <v>289</v>
      </c>
    </row>
    <row r="104" spans="1:10" x14ac:dyDescent="0.25">
      <c r="A104" s="69" t="s">
        <v>556</v>
      </c>
      <c r="B104" s="77">
        <v>40</v>
      </c>
      <c r="D104" s="72">
        <v>5</v>
      </c>
      <c r="E104" s="73" t="s">
        <v>227</v>
      </c>
      <c r="F104" s="74"/>
      <c r="G104" s="73"/>
      <c r="H104" s="72" t="s">
        <v>346</v>
      </c>
      <c r="I104" s="59" t="s">
        <v>323</v>
      </c>
      <c r="J104" s="74" t="s">
        <v>9</v>
      </c>
    </row>
    <row r="105" spans="1:10" x14ac:dyDescent="0.25">
      <c r="A105" s="92" t="s">
        <v>619</v>
      </c>
      <c r="B105" s="82">
        <v>10.8</v>
      </c>
      <c r="D105" s="72">
        <v>5</v>
      </c>
      <c r="E105" s="59" t="s">
        <v>227</v>
      </c>
      <c r="F105" s="74"/>
      <c r="G105" s="73"/>
      <c r="H105" s="72" t="s">
        <v>526</v>
      </c>
      <c r="I105" s="73" t="s">
        <v>323</v>
      </c>
      <c r="J105" s="74" t="s">
        <v>9</v>
      </c>
    </row>
    <row r="106" spans="1:10" x14ac:dyDescent="0.25">
      <c r="A106" s="69" t="s">
        <v>501</v>
      </c>
      <c r="B106" s="70">
        <v>30</v>
      </c>
      <c r="D106" s="72">
        <v>5</v>
      </c>
      <c r="E106" s="59" t="s">
        <v>491</v>
      </c>
      <c r="F106" s="74"/>
      <c r="G106" s="73"/>
      <c r="H106" s="72" t="s">
        <v>207</v>
      </c>
      <c r="I106" s="73" t="s">
        <v>323</v>
      </c>
      <c r="J106" s="74" t="s">
        <v>9</v>
      </c>
    </row>
    <row r="107" spans="1:10" x14ac:dyDescent="0.25">
      <c r="A107" s="69" t="s">
        <v>558</v>
      </c>
      <c r="B107" s="70">
        <v>14.6</v>
      </c>
      <c r="D107" s="72">
        <v>5</v>
      </c>
      <c r="E107" s="59" t="s">
        <v>492</v>
      </c>
      <c r="F107" s="74"/>
      <c r="G107" s="73"/>
      <c r="H107" s="72" t="s">
        <v>725</v>
      </c>
      <c r="I107" s="59" t="s">
        <v>323</v>
      </c>
      <c r="J107" s="74" t="s">
        <v>9</v>
      </c>
    </row>
    <row r="108" spans="1:10" x14ac:dyDescent="0.25">
      <c r="A108" s="69" t="s">
        <v>559</v>
      </c>
      <c r="B108" s="70">
        <v>14.6</v>
      </c>
      <c r="D108" s="72">
        <v>5</v>
      </c>
      <c r="E108" s="59" t="s">
        <v>493</v>
      </c>
      <c r="F108" s="74"/>
      <c r="G108" s="73"/>
      <c r="H108" s="72" t="s">
        <v>2</v>
      </c>
      <c r="I108" s="73" t="s">
        <v>323</v>
      </c>
      <c r="J108" s="74" t="s">
        <v>9</v>
      </c>
    </row>
    <row r="109" spans="1:10" x14ac:dyDescent="0.25">
      <c r="A109" s="69" t="s">
        <v>560</v>
      </c>
      <c r="B109" s="70">
        <v>14.6</v>
      </c>
      <c r="D109" s="72">
        <v>5</v>
      </c>
      <c r="E109" s="59" t="s">
        <v>283</v>
      </c>
      <c r="F109" s="74"/>
      <c r="G109" s="73"/>
      <c r="H109" s="72" t="s">
        <v>562</v>
      </c>
      <c r="I109" s="73" t="s">
        <v>323</v>
      </c>
      <c r="J109" s="74" t="s">
        <v>9</v>
      </c>
    </row>
    <row r="110" spans="1:10" x14ac:dyDescent="0.25">
      <c r="A110" s="69" t="s">
        <v>557</v>
      </c>
      <c r="B110" s="77">
        <v>100</v>
      </c>
      <c r="D110" s="72">
        <v>5</v>
      </c>
      <c r="E110" s="59" t="s">
        <v>713</v>
      </c>
      <c r="F110" s="74"/>
      <c r="G110" s="73"/>
      <c r="H110" s="72" t="s">
        <v>348</v>
      </c>
      <c r="I110" s="59" t="s">
        <v>323</v>
      </c>
      <c r="J110" s="74" t="s">
        <v>308</v>
      </c>
    </row>
    <row r="111" spans="1:10" x14ac:dyDescent="0.25">
      <c r="A111" s="69" t="s">
        <v>43</v>
      </c>
      <c r="B111" s="93">
        <v>11.6</v>
      </c>
      <c r="D111" s="72">
        <v>5</v>
      </c>
      <c r="E111" s="59" t="s">
        <v>500</v>
      </c>
      <c r="F111" s="74"/>
      <c r="G111" s="73"/>
      <c r="H111" s="72" t="s">
        <v>541</v>
      </c>
      <c r="I111" s="73" t="s">
        <v>543</v>
      </c>
      <c r="J111" s="74" t="s">
        <v>16</v>
      </c>
    </row>
    <row r="112" spans="1:10" x14ac:dyDescent="0.25">
      <c r="A112" s="69" t="s">
        <v>241</v>
      </c>
      <c r="B112" s="94">
        <v>11.8</v>
      </c>
      <c r="D112" s="72">
        <v>5</v>
      </c>
      <c r="E112" s="59" t="s">
        <v>706</v>
      </c>
      <c r="F112" s="74"/>
      <c r="G112" s="73"/>
      <c r="H112" s="72" t="s">
        <v>663</v>
      </c>
      <c r="I112" s="95" t="s">
        <v>323</v>
      </c>
      <c r="J112" s="74" t="s">
        <v>664</v>
      </c>
    </row>
    <row r="113" spans="1:10" x14ac:dyDescent="0.25">
      <c r="A113" s="69" t="s">
        <v>601</v>
      </c>
      <c r="B113" s="70">
        <v>11.6</v>
      </c>
      <c r="D113" s="72">
        <v>5</v>
      </c>
      <c r="E113" s="59" t="s">
        <v>699</v>
      </c>
      <c r="F113" s="74"/>
      <c r="G113" s="73"/>
      <c r="H113" s="72" t="s">
        <v>309</v>
      </c>
      <c r="I113" s="96" t="s">
        <v>614</v>
      </c>
      <c r="J113" s="74" t="s">
        <v>310</v>
      </c>
    </row>
    <row r="114" spans="1:10" x14ac:dyDescent="0.25">
      <c r="A114" s="69" t="s">
        <v>42</v>
      </c>
      <c r="B114" s="77">
        <v>13.8</v>
      </c>
      <c r="D114" s="72">
        <v>5</v>
      </c>
      <c r="E114" s="59" t="s">
        <v>700</v>
      </c>
      <c r="F114" s="74"/>
      <c r="G114" s="73"/>
      <c r="H114" s="72" t="s">
        <v>342</v>
      </c>
      <c r="I114" s="95">
        <v>12</v>
      </c>
      <c r="J114" s="74" t="s">
        <v>16</v>
      </c>
    </row>
    <row r="115" spans="1:10" x14ac:dyDescent="0.25">
      <c r="A115" s="69" t="s">
        <v>602</v>
      </c>
      <c r="B115" s="70">
        <v>18.3</v>
      </c>
      <c r="D115" s="72">
        <v>5</v>
      </c>
      <c r="E115" s="59" t="s">
        <v>268</v>
      </c>
      <c r="F115" s="74"/>
      <c r="G115" s="73"/>
      <c r="H115" s="72" t="s">
        <v>342</v>
      </c>
      <c r="I115" s="95">
        <v>14</v>
      </c>
      <c r="J115" s="74" t="s">
        <v>16</v>
      </c>
    </row>
    <row r="116" spans="1:10" x14ac:dyDescent="0.25">
      <c r="A116" s="69" t="s">
        <v>311</v>
      </c>
      <c r="B116" s="77">
        <v>20</v>
      </c>
      <c r="D116" s="72">
        <v>5</v>
      </c>
      <c r="E116" s="59" t="s">
        <v>260</v>
      </c>
      <c r="F116" s="74"/>
      <c r="G116" s="73"/>
      <c r="H116" s="72" t="s">
        <v>342</v>
      </c>
      <c r="I116" s="95">
        <v>16</v>
      </c>
      <c r="J116" s="74" t="s">
        <v>16</v>
      </c>
    </row>
    <row r="117" spans="1:10" x14ac:dyDescent="0.25">
      <c r="D117" s="72">
        <v>5</v>
      </c>
      <c r="E117" s="59" t="s">
        <v>261</v>
      </c>
      <c r="F117" s="74"/>
      <c r="G117" s="73"/>
      <c r="H117" s="72" t="s">
        <v>556</v>
      </c>
      <c r="I117" s="73" t="s">
        <v>198</v>
      </c>
      <c r="J117" s="74" t="s">
        <v>39</v>
      </c>
    </row>
    <row r="118" spans="1:10" x14ac:dyDescent="0.25">
      <c r="D118" s="72">
        <v>5</v>
      </c>
      <c r="E118" s="59" t="s">
        <v>262</v>
      </c>
      <c r="F118" s="74"/>
      <c r="G118" s="73"/>
      <c r="H118" s="72" t="s">
        <v>501</v>
      </c>
      <c r="I118" s="73" t="s">
        <v>203</v>
      </c>
      <c r="J118" s="74" t="s">
        <v>290</v>
      </c>
    </row>
    <row r="119" spans="1:10" x14ac:dyDescent="0.25">
      <c r="D119" s="72">
        <v>5</v>
      </c>
      <c r="E119" s="59" t="s">
        <v>494</v>
      </c>
      <c r="F119" s="74"/>
      <c r="G119" s="73"/>
      <c r="H119" s="72" t="s">
        <v>501</v>
      </c>
      <c r="I119" s="73" t="s">
        <v>204</v>
      </c>
      <c r="J119" s="74" t="s">
        <v>290</v>
      </c>
    </row>
    <row r="120" spans="1:10" x14ac:dyDescent="0.25">
      <c r="D120" s="72">
        <v>5</v>
      </c>
      <c r="E120" s="59" t="s">
        <v>495</v>
      </c>
      <c r="F120" s="74"/>
      <c r="G120" s="73"/>
      <c r="H120" s="72" t="s">
        <v>501</v>
      </c>
      <c r="I120" s="73" t="s">
        <v>205</v>
      </c>
      <c r="J120" s="74" t="s">
        <v>290</v>
      </c>
    </row>
    <row r="121" spans="1:10" x14ac:dyDescent="0.25">
      <c r="D121" s="72">
        <v>5</v>
      </c>
      <c r="E121" s="59" t="s">
        <v>258</v>
      </c>
      <c r="F121" s="74"/>
      <c r="G121" s="73"/>
      <c r="H121" s="72" t="s">
        <v>44</v>
      </c>
      <c r="I121" s="73" t="s">
        <v>55</v>
      </c>
      <c r="J121" s="74" t="s">
        <v>290</v>
      </c>
    </row>
    <row r="122" spans="1:10" x14ac:dyDescent="0.25">
      <c r="D122" s="72">
        <v>5</v>
      </c>
      <c r="E122" s="59" t="s">
        <v>701</v>
      </c>
      <c r="F122" s="74"/>
      <c r="G122" s="73"/>
      <c r="H122" s="72" t="s">
        <v>44</v>
      </c>
      <c r="I122" s="73" t="s">
        <v>56</v>
      </c>
      <c r="J122" s="74" t="s">
        <v>290</v>
      </c>
    </row>
    <row r="123" spans="1:10" x14ac:dyDescent="0.25">
      <c r="D123" s="72">
        <v>5</v>
      </c>
      <c r="E123" s="59" t="s">
        <v>265</v>
      </c>
      <c r="F123" s="74"/>
      <c r="G123" s="73"/>
      <c r="H123" s="72" t="s">
        <v>44</v>
      </c>
      <c r="I123" s="73" t="s">
        <v>57</v>
      </c>
      <c r="J123" s="74" t="s">
        <v>290</v>
      </c>
    </row>
    <row r="124" spans="1:10" x14ac:dyDescent="0.25">
      <c r="D124" s="72">
        <v>5</v>
      </c>
      <c r="E124" s="59" t="s">
        <v>496</v>
      </c>
      <c r="F124" s="74"/>
      <c r="G124" s="73"/>
      <c r="H124" s="72" t="s">
        <v>557</v>
      </c>
      <c r="I124" s="73" t="s">
        <v>323</v>
      </c>
      <c r="J124" s="74" t="s">
        <v>341</v>
      </c>
    </row>
    <row r="125" spans="1:10" ht="15.75" thickBot="1" x14ac:dyDescent="0.3">
      <c r="D125" s="72">
        <v>5</v>
      </c>
      <c r="E125" s="59" t="s">
        <v>253</v>
      </c>
      <c r="F125" s="74"/>
      <c r="G125" s="73"/>
      <c r="H125" s="88" t="s">
        <v>311</v>
      </c>
      <c r="I125" s="97" t="s">
        <v>323</v>
      </c>
      <c r="J125" s="98" t="s">
        <v>312</v>
      </c>
    </row>
    <row r="126" spans="1:10" x14ac:dyDescent="0.25">
      <c r="D126" s="72">
        <v>5</v>
      </c>
      <c r="E126" s="59" t="s">
        <v>252</v>
      </c>
      <c r="F126" s="74"/>
      <c r="G126" s="73"/>
    </row>
    <row r="127" spans="1:10" x14ac:dyDescent="0.25">
      <c r="D127" s="72">
        <v>5</v>
      </c>
      <c r="E127" s="59" t="s">
        <v>702</v>
      </c>
      <c r="F127" s="74"/>
      <c r="G127" s="73"/>
    </row>
    <row r="128" spans="1:10" x14ac:dyDescent="0.25">
      <c r="D128" s="72">
        <v>5</v>
      </c>
      <c r="E128" s="59" t="s">
        <v>497</v>
      </c>
      <c r="F128" s="74"/>
      <c r="G128" s="73"/>
    </row>
    <row r="129" spans="4:7" x14ac:dyDescent="0.25">
      <c r="D129" s="72">
        <v>5</v>
      </c>
      <c r="E129" s="59" t="s">
        <v>254</v>
      </c>
      <c r="F129" s="74"/>
      <c r="G129" s="73"/>
    </row>
    <row r="130" spans="4:7" x14ac:dyDescent="0.25">
      <c r="D130" s="72">
        <v>5</v>
      </c>
      <c r="E130" s="59" t="s">
        <v>710</v>
      </c>
      <c r="F130" s="74"/>
      <c r="G130" s="73"/>
    </row>
    <row r="131" spans="4:7" x14ac:dyDescent="0.25">
      <c r="D131" s="72">
        <v>5</v>
      </c>
      <c r="E131" s="59" t="s">
        <v>712</v>
      </c>
      <c r="F131" s="74"/>
      <c r="G131" s="73"/>
    </row>
    <row r="132" spans="4:7" x14ac:dyDescent="0.25">
      <c r="D132" s="72">
        <v>5</v>
      </c>
      <c r="E132" s="59" t="s">
        <v>704</v>
      </c>
      <c r="F132" s="74"/>
      <c r="G132" s="73"/>
    </row>
    <row r="133" spans="4:7" x14ac:dyDescent="0.25">
      <c r="D133" s="72">
        <v>5</v>
      </c>
      <c r="E133" s="59" t="s">
        <v>705</v>
      </c>
      <c r="F133" s="74"/>
      <c r="G133" s="73"/>
    </row>
    <row r="134" spans="4:7" x14ac:dyDescent="0.25">
      <c r="D134" s="72">
        <v>5</v>
      </c>
      <c r="E134" s="59" t="s">
        <v>711</v>
      </c>
      <c r="F134" s="74"/>
      <c r="G134" s="73"/>
    </row>
    <row r="135" spans="4:7" x14ac:dyDescent="0.25">
      <c r="D135" s="72">
        <v>5</v>
      </c>
      <c r="E135" s="59" t="s">
        <v>708</v>
      </c>
      <c r="F135" s="74"/>
      <c r="G135" s="73"/>
    </row>
    <row r="136" spans="4:7" x14ac:dyDescent="0.25">
      <c r="D136" s="72">
        <v>5</v>
      </c>
      <c r="E136" s="59" t="s">
        <v>709</v>
      </c>
      <c r="F136" s="74"/>
      <c r="G136" s="73"/>
    </row>
    <row r="137" spans="4:7" x14ac:dyDescent="0.25">
      <c r="D137" s="72">
        <v>5</v>
      </c>
      <c r="E137" s="59" t="s">
        <v>714</v>
      </c>
      <c r="F137" s="74"/>
      <c r="G137" s="73"/>
    </row>
    <row r="138" spans="4:7" x14ac:dyDescent="0.25">
      <c r="D138" s="72">
        <v>5</v>
      </c>
      <c r="E138" s="59" t="s">
        <v>707</v>
      </c>
      <c r="F138" s="74"/>
      <c r="G138" s="73"/>
    </row>
    <row r="139" spans="4:7" x14ac:dyDescent="0.25">
      <c r="D139" s="72">
        <v>5</v>
      </c>
      <c r="E139" s="59" t="s">
        <v>226</v>
      </c>
      <c r="F139" s="74"/>
      <c r="G139" s="73"/>
    </row>
    <row r="140" spans="4:7" x14ac:dyDescent="0.25">
      <c r="D140" s="72">
        <v>5</v>
      </c>
      <c r="E140" s="59" t="s">
        <v>225</v>
      </c>
      <c r="F140" s="74"/>
      <c r="G140" s="73"/>
    </row>
    <row r="141" spans="4:7" x14ac:dyDescent="0.25">
      <c r="D141" s="72">
        <v>5</v>
      </c>
      <c r="E141" s="59" t="s">
        <v>264</v>
      </c>
      <c r="F141" s="74"/>
      <c r="G141" s="73"/>
    </row>
    <row r="142" spans="4:7" x14ac:dyDescent="0.25">
      <c r="D142" s="72">
        <v>5</v>
      </c>
      <c r="E142" s="59" t="s">
        <v>336</v>
      </c>
      <c r="F142" s="74"/>
      <c r="G142" s="73"/>
    </row>
    <row r="143" spans="4:7" x14ac:dyDescent="0.25">
      <c r="D143" s="72">
        <v>6</v>
      </c>
      <c r="E143" s="73" t="s">
        <v>8</v>
      </c>
      <c r="F143" s="74"/>
      <c r="G143" s="73"/>
    </row>
    <row r="144" spans="4:7" x14ac:dyDescent="0.25">
      <c r="D144" s="72">
        <v>6</v>
      </c>
      <c r="E144" s="73" t="s">
        <v>621</v>
      </c>
      <c r="F144" s="74"/>
      <c r="G144" s="73"/>
    </row>
    <row r="145" spans="4:7" x14ac:dyDescent="0.25">
      <c r="D145" s="72">
        <v>6</v>
      </c>
      <c r="E145" s="73" t="s">
        <v>1</v>
      </c>
      <c r="F145" s="74"/>
      <c r="G145" s="73"/>
    </row>
    <row r="146" spans="4:7" x14ac:dyDescent="0.25">
      <c r="D146" s="72">
        <v>6</v>
      </c>
      <c r="E146" s="73" t="s">
        <v>0</v>
      </c>
      <c r="F146" s="74"/>
      <c r="G146" s="73"/>
    </row>
    <row r="147" spans="4:7" x14ac:dyDescent="0.25">
      <c r="D147" s="72">
        <v>6</v>
      </c>
      <c r="E147" s="73" t="s">
        <v>67</v>
      </c>
      <c r="F147" s="74"/>
      <c r="G147" s="73"/>
    </row>
    <row r="148" spans="4:7" x14ac:dyDescent="0.25">
      <c r="D148" s="72">
        <v>6</v>
      </c>
      <c r="E148" s="73" t="s">
        <v>21</v>
      </c>
      <c r="F148" s="74"/>
      <c r="G148" s="73"/>
    </row>
    <row r="149" spans="4:7" x14ac:dyDescent="0.25">
      <c r="D149" s="72">
        <v>6</v>
      </c>
      <c r="E149" s="73" t="s">
        <v>69</v>
      </c>
      <c r="F149" s="74"/>
    </row>
    <row r="150" spans="4:7" x14ac:dyDescent="0.25">
      <c r="D150" s="72">
        <v>6</v>
      </c>
      <c r="E150" s="73" t="s">
        <v>25</v>
      </c>
      <c r="F150" s="74"/>
    </row>
    <row r="151" spans="4:7" x14ac:dyDescent="0.25">
      <c r="D151" s="72">
        <v>6</v>
      </c>
      <c r="E151" s="73" t="s">
        <v>71</v>
      </c>
      <c r="F151" s="74"/>
    </row>
    <row r="152" spans="4:7" x14ac:dyDescent="0.25">
      <c r="D152" s="72">
        <v>6</v>
      </c>
      <c r="E152" s="73" t="s">
        <v>72</v>
      </c>
      <c r="F152" s="74"/>
    </row>
    <row r="153" spans="4:7" x14ac:dyDescent="0.25">
      <c r="D153" s="72">
        <v>6</v>
      </c>
      <c r="E153" s="73" t="s">
        <v>20</v>
      </c>
      <c r="F153" s="74"/>
    </row>
    <row r="154" spans="4:7" x14ac:dyDescent="0.25">
      <c r="D154" s="72">
        <v>6</v>
      </c>
      <c r="E154" s="73" t="s">
        <v>74</v>
      </c>
      <c r="F154" s="74"/>
    </row>
    <row r="155" spans="4:7" x14ac:dyDescent="0.25">
      <c r="D155" s="72">
        <v>6</v>
      </c>
      <c r="E155" s="73" t="s">
        <v>27</v>
      </c>
      <c r="F155" s="74"/>
    </row>
    <row r="156" spans="4:7" x14ac:dyDescent="0.25">
      <c r="D156" s="72">
        <v>6</v>
      </c>
      <c r="E156" s="73" t="s">
        <v>81</v>
      </c>
      <c r="F156" s="74"/>
    </row>
    <row r="157" spans="4:7" x14ac:dyDescent="0.25">
      <c r="D157" s="72">
        <v>6</v>
      </c>
      <c r="E157" s="73" t="s">
        <v>83</v>
      </c>
      <c r="F157" s="74"/>
    </row>
    <row r="158" spans="4:7" x14ac:dyDescent="0.25">
      <c r="D158" s="72">
        <v>6</v>
      </c>
      <c r="E158" s="73" t="s">
        <v>82</v>
      </c>
      <c r="F158" s="74"/>
    </row>
    <row r="159" spans="4:7" x14ac:dyDescent="0.25">
      <c r="D159" s="72">
        <v>6</v>
      </c>
      <c r="E159" s="73" t="s">
        <v>22</v>
      </c>
      <c r="F159" s="74"/>
    </row>
    <row r="160" spans="4:7" x14ac:dyDescent="0.25">
      <c r="D160" s="72">
        <v>6</v>
      </c>
      <c r="E160" s="73" t="s">
        <v>77</v>
      </c>
      <c r="F160" s="74"/>
    </row>
    <row r="161" spans="4:6" x14ac:dyDescent="0.25">
      <c r="D161" s="72">
        <v>6</v>
      </c>
      <c r="E161" s="73" t="s">
        <v>78</v>
      </c>
      <c r="F161" s="74"/>
    </row>
    <row r="162" spans="4:6" x14ac:dyDescent="0.25">
      <c r="D162" s="72">
        <v>6</v>
      </c>
      <c r="E162" s="73" t="s">
        <v>19</v>
      </c>
      <c r="F162" s="74"/>
    </row>
    <row r="163" spans="4:6" x14ac:dyDescent="0.25">
      <c r="D163" s="72">
        <v>7</v>
      </c>
      <c r="E163" s="73" t="s">
        <v>8</v>
      </c>
      <c r="F163" s="74">
        <v>1</v>
      </c>
    </row>
    <row r="164" spans="4:6" x14ac:dyDescent="0.25">
      <c r="D164" s="72">
        <v>7</v>
      </c>
      <c r="E164" s="73" t="s">
        <v>65</v>
      </c>
      <c r="F164" s="74">
        <v>1</v>
      </c>
    </row>
    <row r="165" spans="4:6" x14ac:dyDescent="0.25">
      <c r="D165" s="72">
        <v>7</v>
      </c>
      <c r="E165" s="73" t="s">
        <v>1</v>
      </c>
      <c r="F165" s="74">
        <v>1</v>
      </c>
    </row>
    <row r="166" spans="4:6" x14ac:dyDescent="0.25">
      <c r="D166" s="72">
        <v>7</v>
      </c>
      <c r="E166" s="73" t="s">
        <v>66</v>
      </c>
      <c r="F166" s="74">
        <v>1</v>
      </c>
    </row>
    <row r="167" spans="4:6" x14ac:dyDescent="0.25">
      <c r="D167" s="72">
        <v>7</v>
      </c>
      <c r="E167" s="73" t="s">
        <v>0</v>
      </c>
      <c r="F167" s="74">
        <v>1</v>
      </c>
    </row>
    <row r="168" spans="4:6" x14ac:dyDescent="0.25">
      <c r="D168" s="72">
        <v>7</v>
      </c>
      <c r="E168" s="73" t="s">
        <v>67</v>
      </c>
      <c r="F168" s="74">
        <v>1</v>
      </c>
    </row>
    <row r="169" spans="4:6" x14ac:dyDescent="0.25">
      <c r="D169" s="72">
        <v>7</v>
      </c>
      <c r="E169" s="73" t="s">
        <v>21</v>
      </c>
      <c r="F169" s="74">
        <v>1</v>
      </c>
    </row>
    <row r="170" spans="4:6" x14ac:dyDescent="0.25">
      <c r="D170" s="72">
        <v>7</v>
      </c>
      <c r="E170" s="73" t="s">
        <v>68</v>
      </c>
      <c r="F170" s="74">
        <v>1</v>
      </c>
    </row>
    <row r="171" spans="4:6" x14ac:dyDescent="0.25">
      <c r="D171" s="72">
        <v>7</v>
      </c>
      <c r="E171" s="73" t="s">
        <v>568</v>
      </c>
      <c r="F171" s="74">
        <v>1</v>
      </c>
    </row>
    <row r="172" spans="4:6" x14ac:dyDescent="0.25">
      <c r="D172" s="72">
        <v>7</v>
      </c>
      <c r="E172" s="73" t="s">
        <v>69</v>
      </c>
      <c r="F172" s="74">
        <v>1</v>
      </c>
    </row>
    <row r="173" spans="4:6" x14ac:dyDescent="0.25">
      <c r="D173" s="72">
        <v>7</v>
      </c>
      <c r="E173" s="73" t="s">
        <v>569</v>
      </c>
      <c r="F173" s="74">
        <v>1</v>
      </c>
    </row>
    <row r="174" spans="4:6" x14ac:dyDescent="0.25">
      <c r="D174" s="72">
        <v>7</v>
      </c>
      <c r="E174" s="73" t="s">
        <v>25</v>
      </c>
      <c r="F174" s="74">
        <v>1</v>
      </c>
    </row>
    <row r="175" spans="4:6" x14ac:dyDescent="0.25">
      <c r="D175" s="72">
        <v>7</v>
      </c>
      <c r="E175" s="73" t="s">
        <v>4</v>
      </c>
      <c r="F175" s="74">
        <v>1</v>
      </c>
    </row>
    <row r="176" spans="4:6" x14ac:dyDescent="0.25">
      <c r="D176" s="72">
        <v>7</v>
      </c>
      <c r="E176" s="73" t="s">
        <v>70</v>
      </c>
      <c r="F176" s="74">
        <v>2</v>
      </c>
    </row>
    <row r="177" spans="4:6" x14ac:dyDescent="0.25">
      <c r="D177" s="72">
        <v>7</v>
      </c>
      <c r="E177" s="73" t="s">
        <v>71</v>
      </c>
      <c r="F177" s="74">
        <v>1</v>
      </c>
    </row>
    <row r="178" spans="4:6" x14ac:dyDescent="0.25">
      <c r="D178" s="72">
        <v>7</v>
      </c>
      <c r="E178" s="73" t="s">
        <v>566</v>
      </c>
      <c r="F178" s="74">
        <v>1</v>
      </c>
    </row>
    <row r="179" spans="4:6" x14ac:dyDescent="0.25">
      <c r="D179" s="72">
        <v>7</v>
      </c>
      <c r="E179" s="73" t="s">
        <v>565</v>
      </c>
      <c r="F179" s="74">
        <v>1</v>
      </c>
    </row>
    <row r="180" spans="4:6" x14ac:dyDescent="0.25">
      <c r="D180" s="72">
        <v>7</v>
      </c>
      <c r="E180" s="73" t="s">
        <v>72</v>
      </c>
      <c r="F180" s="74">
        <v>1</v>
      </c>
    </row>
    <row r="181" spans="4:6" x14ac:dyDescent="0.25">
      <c r="D181" s="72">
        <v>7</v>
      </c>
      <c r="E181" s="73" t="s">
        <v>20</v>
      </c>
      <c r="F181" s="74">
        <v>1</v>
      </c>
    </row>
    <row r="182" spans="4:6" x14ac:dyDescent="0.25">
      <c r="D182" s="72">
        <v>7</v>
      </c>
      <c r="E182" s="73" t="s">
        <v>73</v>
      </c>
      <c r="F182" s="74">
        <v>1</v>
      </c>
    </row>
    <row r="183" spans="4:6" x14ac:dyDescent="0.25">
      <c r="D183" s="72">
        <v>7</v>
      </c>
      <c r="E183" s="73" t="s">
        <v>74</v>
      </c>
      <c r="F183" s="74">
        <v>1</v>
      </c>
    </row>
    <row r="184" spans="4:6" x14ac:dyDescent="0.25">
      <c r="D184" s="72">
        <v>7</v>
      </c>
      <c r="E184" s="73" t="s">
        <v>567</v>
      </c>
      <c r="F184" s="74">
        <v>1</v>
      </c>
    </row>
    <row r="185" spans="4:6" x14ac:dyDescent="0.25">
      <c r="D185" s="72">
        <v>7</v>
      </c>
      <c r="E185" s="73" t="s">
        <v>721</v>
      </c>
      <c r="F185" s="74">
        <v>1</v>
      </c>
    </row>
    <row r="186" spans="4:6" x14ac:dyDescent="0.25">
      <c r="D186" s="72">
        <v>7</v>
      </c>
      <c r="E186" s="73" t="s">
        <v>722</v>
      </c>
      <c r="F186" s="74">
        <v>1</v>
      </c>
    </row>
    <row r="187" spans="4:6" x14ac:dyDescent="0.25">
      <c r="D187" s="72">
        <v>7</v>
      </c>
      <c r="E187" s="73" t="s">
        <v>75</v>
      </c>
      <c r="F187" s="74">
        <v>1</v>
      </c>
    </row>
    <row r="188" spans="4:6" x14ac:dyDescent="0.25">
      <c r="D188" s="72">
        <v>7</v>
      </c>
      <c r="E188" s="73" t="s">
        <v>27</v>
      </c>
      <c r="F188" s="74">
        <v>1</v>
      </c>
    </row>
    <row r="189" spans="4:6" x14ac:dyDescent="0.25">
      <c r="D189" s="72">
        <v>7</v>
      </c>
      <c r="E189" s="73" t="s">
        <v>83</v>
      </c>
      <c r="F189" s="74">
        <v>1</v>
      </c>
    </row>
    <row r="190" spans="4:6" x14ac:dyDescent="0.25">
      <c r="D190" s="72">
        <v>7</v>
      </c>
      <c r="E190" s="73" t="s">
        <v>76</v>
      </c>
      <c r="F190" s="74">
        <v>1</v>
      </c>
    </row>
    <row r="191" spans="4:6" x14ac:dyDescent="0.25">
      <c r="D191" s="72">
        <v>7</v>
      </c>
      <c r="E191" s="73" t="s">
        <v>84</v>
      </c>
      <c r="F191" s="74">
        <v>1</v>
      </c>
    </row>
    <row r="192" spans="4:6" x14ac:dyDescent="0.25">
      <c r="D192" s="72">
        <v>7</v>
      </c>
      <c r="E192" s="73" t="s">
        <v>564</v>
      </c>
      <c r="F192" s="74">
        <v>1</v>
      </c>
    </row>
    <row r="193" spans="4:6" x14ac:dyDescent="0.25">
      <c r="D193" s="72">
        <v>7</v>
      </c>
      <c r="E193" s="73" t="s">
        <v>77</v>
      </c>
      <c r="F193" s="74">
        <v>1</v>
      </c>
    </row>
    <row r="194" spans="4:6" x14ac:dyDescent="0.25">
      <c r="D194" s="72">
        <v>7</v>
      </c>
      <c r="E194" s="73" t="s">
        <v>23</v>
      </c>
      <c r="F194" s="74">
        <v>1</v>
      </c>
    </row>
    <row r="195" spans="4:6" x14ac:dyDescent="0.25">
      <c r="D195" s="72">
        <v>7</v>
      </c>
      <c r="E195" s="73" t="s">
        <v>79</v>
      </c>
      <c r="F195" s="74">
        <v>1</v>
      </c>
    </row>
    <row r="196" spans="4:6" x14ac:dyDescent="0.25">
      <c r="D196" s="72">
        <v>7</v>
      </c>
      <c r="E196" s="73" t="s">
        <v>19</v>
      </c>
      <c r="F196" s="74">
        <v>1</v>
      </c>
    </row>
    <row r="197" spans="4:6" x14ac:dyDescent="0.25">
      <c r="D197" s="72">
        <v>7</v>
      </c>
      <c r="E197" s="73" t="s">
        <v>224</v>
      </c>
      <c r="F197" s="74">
        <v>1</v>
      </c>
    </row>
    <row r="198" spans="4:6" x14ac:dyDescent="0.25">
      <c r="D198" s="72">
        <v>8</v>
      </c>
      <c r="E198" s="73" t="s">
        <v>717</v>
      </c>
      <c r="F198" s="74"/>
    </row>
    <row r="199" spans="4:6" x14ac:dyDescent="0.25">
      <c r="D199" s="72">
        <v>8</v>
      </c>
      <c r="E199" s="73" t="s">
        <v>505</v>
      </c>
      <c r="F199" s="74"/>
    </row>
    <row r="200" spans="4:6" x14ac:dyDescent="0.25">
      <c r="D200" s="72">
        <v>8</v>
      </c>
      <c r="E200" s="73" t="s">
        <v>506</v>
      </c>
      <c r="F200" s="74"/>
    </row>
    <row r="201" spans="4:6" x14ac:dyDescent="0.25">
      <c r="D201" s="72">
        <v>8</v>
      </c>
      <c r="E201" s="73" t="s">
        <v>507</v>
      </c>
      <c r="F201" s="74"/>
    </row>
    <row r="202" spans="4:6" x14ac:dyDescent="0.25">
      <c r="D202" s="72">
        <v>8</v>
      </c>
      <c r="E202" s="73" t="s">
        <v>508</v>
      </c>
      <c r="F202" s="74"/>
    </row>
    <row r="203" spans="4:6" x14ac:dyDescent="0.25">
      <c r="D203" s="72">
        <v>8</v>
      </c>
      <c r="E203" s="73" t="s">
        <v>509</v>
      </c>
      <c r="F203" s="74"/>
    </row>
    <row r="204" spans="4:6" x14ac:dyDescent="0.25">
      <c r="D204" s="72">
        <v>8</v>
      </c>
      <c r="E204" s="73" t="s">
        <v>510</v>
      </c>
      <c r="F204" s="74"/>
    </row>
    <row r="205" spans="4:6" x14ac:dyDescent="0.25">
      <c r="D205" s="72">
        <v>8</v>
      </c>
      <c r="E205" s="73" t="s">
        <v>511</v>
      </c>
      <c r="F205" s="74"/>
    </row>
    <row r="206" spans="4:6" x14ac:dyDescent="0.25">
      <c r="D206" s="72">
        <v>8</v>
      </c>
      <c r="E206" s="73" t="s">
        <v>512</v>
      </c>
      <c r="F206" s="74"/>
    </row>
    <row r="207" spans="4:6" x14ac:dyDescent="0.25">
      <c r="D207" s="72">
        <v>8</v>
      </c>
      <c r="E207" s="73" t="s">
        <v>513</v>
      </c>
      <c r="F207" s="74"/>
    </row>
    <row r="208" spans="4:6" x14ac:dyDescent="0.25">
      <c r="D208" s="72">
        <v>8</v>
      </c>
      <c r="E208" s="73" t="s">
        <v>514</v>
      </c>
      <c r="F208" s="74"/>
    </row>
    <row r="209" spans="4:6" x14ac:dyDescent="0.25">
      <c r="D209" s="72">
        <v>8</v>
      </c>
      <c r="E209" s="73" t="s">
        <v>515</v>
      </c>
      <c r="F209" s="74"/>
    </row>
    <row r="210" spans="4:6" x14ac:dyDescent="0.25">
      <c r="D210" s="72">
        <v>8</v>
      </c>
      <c r="E210" s="73" t="s">
        <v>516</v>
      </c>
      <c r="F210" s="74"/>
    </row>
    <row r="211" spans="4:6" x14ac:dyDescent="0.25">
      <c r="D211" s="72">
        <v>8</v>
      </c>
      <c r="E211" s="73" t="s">
        <v>517</v>
      </c>
      <c r="F211" s="74"/>
    </row>
    <row r="212" spans="4:6" x14ac:dyDescent="0.25">
      <c r="D212" s="72">
        <v>9</v>
      </c>
      <c r="E212" s="59" t="s">
        <v>8</v>
      </c>
      <c r="F212" s="74"/>
    </row>
    <row r="213" spans="4:6" x14ac:dyDescent="0.25">
      <c r="D213" s="72">
        <v>9</v>
      </c>
      <c r="E213" s="59" t="s">
        <v>1</v>
      </c>
      <c r="F213" s="74"/>
    </row>
    <row r="214" spans="4:6" x14ac:dyDescent="0.25">
      <c r="D214" s="72">
        <v>9</v>
      </c>
      <c r="E214" s="59" t="s">
        <v>0</v>
      </c>
      <c r="F214" s="74"/>
    </row>
    <row r="215" spans="4:6" x14ac:dyDescent="0.25">
      <c r="D215" s="72">
        <v>9</v>
      </c>
      <c r="E215" s="59" t="s">
        <v>67</v>
      </c>
      <c r="F215" s="74"/>
    </row>
    <row r="216" spans="4:6" x14ac:dyDescent="0.25">
      <c r="D216" s="72">
        <v>9</v>
      </c>
      <c r="E216" s="59" t="s">
        <v>21</v>
      </c>
      <c r="F216" s="74"/>
    </row>
    <row r="217" spans="4:6" x14ac:dyDescent="0.25">
      <c r="D217" s="72">
        <v>9</v>
      </c>
      <c r="E217" s="73" t="s">
        <v>24</v>
      </c>
      <c r="F217" s="74"/>
    </row>
    <row r="218" spans="4:6" x14ac:dyDescent="0.25">
      <c r="D218" s="72">
        <v>9</v>
      </c>
      <c r="E218" s="59" t="s">
        <v>25</v>
      </c>
      <c r="F218" s="74"/>
    </row>
    <row r="219" spans="4:6" x14ac:dyDescent="0.25">
      <c r="D219" s="72">
        <v>9</v>
      </c>
      <c r="E219" s="59" t="s">
        <v>4</v>
      </c>
      <c r="F219" s="74"/>
    </row>
    <row r="220" spans="4:6" x14ac:dyDescent="0.25">
      <c r="D220" s="72">
        <v>9</v>
      </c>
      <c r="E220" s="59" t="s">
        <v>71</v>
      </c>
      <c r="F220" s="74"/>
    </row>
    <row r="221" spans="4:6" x14ac:dyDescent="0.25">
      <c r="D221" s="72">
        <v>9</v>
      </c>
      <c r="E221" s="59" t="s">
        <v>20</v>
      </c>
      <c r="F221" s="74"/>
    </row>
    <row r="222" spans="4:6" x14ac:dyDescent="0.25">
      <c r="D222" s="72">
        <v>9</v>
      </c>
      <c r="E222" s="59" t="s">
        <v>73</v>
      </c>
      <c r="F222" s="74"/>
    </row>
    <row r="223" spans="4:6" x14ac:dyDescent="0.25">
      <c r="D223" s="72">
        <v>9</v>
      </c>
      <c r="E223" s="59" t="s">
        <v>74</v>
      </c>
      <c r="F223" s="74"/>
    </row>
    <row r="224" spans="4:6" x14ac:dyDescent="0.25">
      <c r="D224" s="72">
        <v>9</v>
      </c>
      <c r="E224" s="59" t="s">
        <v>26</v>
      </c>
      <c r="F224" s="74"/>
    </row>
    <row r="225" spans="4:8" x14ac:dyDescent="0.25">
      <c r="D225" s="72">
        <v>9</v>
      </c>
      <c r="E225" s="59" t="s">
        <v>22</v>
      </c>
      <c r="F225" s="74"/>
    </row>
    <row r="226" spans="4:8" x14ac:dyDescent="0.25">
      <c r="D226" s="72">
        <v>9</v>
      </c>
      <c r="E226" s="59" t="s">
        <v>77</v>
      </c>
      <c r="F226" s="74"/>
    </row>
    <row r="227" spans="4:8" x14ac:dyDescent="0.25">
      <c r="D227" s="72">
        <v>9</v>
      </c>
      <c r="E227" s="59" t="s">
        <v>19</v>
      </c>
      <c r="F227" s="74"/>
    </row>
    <row r="228" spans="4:8" x14ac:dyDescent="0.25">
      <c r="D228" s="72">
        <v>10</v>
      </c>
      <c r="E228" s="59" t="s">
        <v>609</v>
      </c>
      <c r="F228" s="74"/>
    </row>
    <row r="229" spans="4:8" x14ac:dyDescent="0.25">
      <c r="D229" s="72">
        <v>10</v>
      </c>
      <c r="E229" s="73" t="s">
        <v>535</v>
      </c>
      <c r="F229" s="74"/>
    </row>
    <row r="230" spans="4:8" x14ac:dyDescent="0.25">
      <c r="D230" s="72">
        <v>10</v>
      </c>
      <c r="E230" s="59" t="s">
        <v>604</v>
      </c>
      <c r="F230" s="74"/>
    </row>
    <row r="231" spans="4:8" x14ac:dyDescent="0.25">
      <c r="D231" s="72">
        <v>10</v>
      </c>
      <c r="E231" s="59" t="s">
        <v>606</v>
      </c>
      <c r="F231" s="74"/>
    </row>
    <row r="232" spans="4:8" x14ac:dyDescent="0.25">
      <c r="D232" s="72">
        <v>10</v>
      </c>
      <c r="E232" s="59" t="s">
        <v>534</v>
      </c>
      <c r="F232" s="74"/>
    </row>
    <row r="233" spans="4:8" x14ac:dyDescent="0.25">
      <c r="D233" s="72">
        <v>10</v>
      </c>
      <c r="E233" s="59" t="s">
        <v>534</v>
      </c>
      <c r="F233" s="74"/>
    </row>
    <row r="234" spans="4:8" x14ac:dyDescent="0.25">
      <c r="D234" s="72">
        <v>10</v>
      </c>
      <c r="E234" s="59" t="s">
        <v>220</v>
      </c>
      <c r="F234" s="74"/>
    </row>
    <row r="235" spans="4:8" x14ac:dyDescent="0.25">
      <c r="D235" s="72">
        <v>10</v>
      </c>
      <c r="E235" s="59" t="s">
        <v>610</v>
      </c>
      <c r="F235" s="74"/>
      <c r="H235" s="73"/>
    </row>
    <row r="236" spans="4:8" x14ac:dyDescent="0.25">
      <c r="D236" s="72">
        <v>10</v>
      </c>
      <c r="E236" s="59" t="s">
        <v>611</v>
      </c>
      <c r="F236" s="74"/>
    </row>
    <row r="237" spans="4:8" x14ac:dyDescent="0.25">
      <c r="D237" s="72">
        <v>10</v>
      </c>
      <c r="E237" s="59" t="s">
        <v>223</v>
      </c>
      <c r="F237" s="74"/>
    </row>
    <row r="238" spans="4:8" x14ac:dyDescent="0.25">
      <c r="D238" s="72">
        <v>10</v>
      </c>
      <c r="E238" s="59" t="s">
        <v>608</v>
      </c>
      <c r="F238" s="74"/>
    </row>
    <row r="239" spans="4:8" x14ac:dyDescent="0.25">
      <c r="D239" s="72">
        <v>10</v>
      </c>
      <c r="E239" s="59" t="s">
        <v>612</v>
      </c>
      <c r="F239" s="74"/>
    </row>
    <row r="240" spans="4:8" x14ac:dyDescent="0.25">
      <c r="D240" s="72">
        <v>10</v>
      </c>
      <c r="E240" s="59" t="s">
        <v>605</v>
      </c>
      <c r="F240" s="74"/>
    </row>
    <row r="241" spans="4:6" x14ac:dyDescent="0.25">
      <c r="D241" s="72">
        <v>10</v>
      </c>
      <c r="E241" s="59" t="s">
        <v>607</v>
      </c>
      <c r="F241" s="74"/>
    </row>
    <row r="242" spans="4:6" x14ac:dyDescent="0.25">
      <c r="D242" s="72">
        <v>11</v>
      </c>
      <c r="E242" s="59" t="s">
        <v>8</v>
      </c>
      <c r="F242" s="74"/>
    </row>
    <row r="243" spans="4:6" x14ac:dyDescent="0.25">
      <c r="D243" s="72">
        <v>11</v>
      </c>
      <c r="E243" s="59" t="s">
        <v>1</v>
      </c>
      <c r="F243" s="74"/>
    </row>
    <row r="244" spans="4:6" x14ac:dyDescent="0.25">
      <c r="D244" s="72">
        <v>11</v>
      </c>
      <c r="E244" s="59" t="s">
        <v>0</v>
      </c>
      <c r="F244" s="74"/>
    </row>
    <row r="245" spans="4:6" x14ac:dyDescent="0.25">
      <c r="D245" s="72">
        <v>11</v>
      </c>
      <c r="E245" s="59" t="s">
        <v>67</v>
      </c>
      <c r="F245" s="74"/>
    </row>
    <row r="246" spans="4:6" x14ac:dyDescent="0.25">
      <c r="D246" s="72">
        <v>11</v>
      </c>
      <c r="E246" s="59" t="s">
        <v>21</v>
      </c>
      <c r="F246" s="74"/>
    </row>
    <row r="247" spans="4:6" x14ac:dyDescent="0.25">
      <c r="D247" s="72">
        <v>11</v>
      </c>
      <c r="E247" s="73" t="s">
        <v>24</v>
      </c>
      <c r="F247" s="74"/>
    </row>
    <row r="248" spans="4:6" x14ac:dyDescent="0.25">
      <c r="D248" s="72">
        <v>11</v>
      </c>
      <c r="E248" s="59" t="s">
        <v>25</v>
      </c>
      <c r="F248" s="74"/>
    </row>
    <row r="249" spans="4:6" x14ac:dyDescent="0.25">
      <c r="D249" s="72">
        <v>11</v>
      </c>
      <c r="E249" s="59" t="s">
        <v>4</v>
      </c>
      <c r="F249" s="74"/>
    </row>
    <row r="250" spans="4:6" x14ac:dyDescent="0.25">
      <c r="D250" s="72">
        <v>11</v>
      </c>
      <c r="E250" s="59" t="s">
        <v>71</v>
      </c>
      <c r="F250" s="74"/>
    </row>
    <row r="251" spans="4:6" x14ac:dyDescent="0.25">
      <c r="D251" s="72">
        <v>11</v>
      </c>
      <c r="E251" s="59" t="s">
        <v>20</v>
      </c>
      <c r="F251" s="74"/>
    </row>
    <row r="252" spans="4:6" x14ac:dyDescent="0.25">
      <c r="D252" s="72">
        <v>11</v>
      </c>
      <c r="E252" s="59" t="s">
        <v>73</v>
      </c>
      <c r="F252" s="74"/>
    </row>
    <row r="253" spans="4:6" x14ac:dyDescent="0.25">
      <c r="D253" s="72">
        <v>11</v>
      </c>
      <c r="E253" s="59" t="s">
        <v>74</v>
      </c>
      <c r="F253" s="74"/>
    </row>
    <row r="254" spans="4:6" x14ac:dyDescent="0.25">
      <c r="D254" s="72">
        <v>11</v>
      </c>
      <c r="E254" s="59" t="s">
        <v>26</v>
      </c>
      <c r="F254" s="74"/>
    </row>
    <row r="255" spans="4:6" x14ac:dyDescent="0.25">
      <c r="D255" s="72">
        <v>11</v>
      </c>
      <c r="E255" s="59" t="s">
        <v>22</v>
      </c>
      <c r="F255" s="74"/>
    </row>
    <row r="256" spans="4:6" x14ac:dyDescent="0.25">
      <c r="D256" s="72">
        <v>11</v>
      </c>
      <c r="E256" s="59" t="s">
        <v>77</v>
      </c>
      <c r="F256" s="74"/>
    </row>
    <row r="257" spans="4:6" x14ac:dyDescent="0.25">
      <c r="D257" s="72">
        <v>11</v>
      </c>
      <c r="E257" s="59" t="s">
        <v>19</v>
      </c>
      <c r="F257" s="74"/>
    </row>
    <row r="258" spans="4:6" x14ac:dyDescent="0.25">
      <c r="D258" s="72">
        <v>12</v>
      </c>
      <c r="E258" s="73" t="s">
        <v>3</v>
      </c>
      <c r="F258" s="74"/>
    </row>
    <row r="259" spans="4:6" x14ac:dyDescent="0.25">
      <c r="D259" s="72">
        <v>12</v>
      </c>
      <c r="E259" s="73" t="s">
        <v>41</v>
      </c>
      <c r="F259" s="74"/>
    </row>
    <row r="260" spans="4:6" x14ac:dyDescent="0.25">
      <c r="D260" s="72">
        <v>13</v>
      </c>
      <c r="E260" s="73" t="s">
        <v>3</v>
      </c>
      <c r="F260" s="74"/>
    </row>
    <row r="261" spans="4:6" x14ac:dyDescent="0.25">
      <c r="D261" s="72">
        <v>13</v>
      </c>
      <c r="E261" s="73" t="s">
        <v>41</v>
      </c>
      <c r="F261" s="74"/>
    </row>
    <row r="262" spans="4:6" x14ac:dyDescent="0.25">
      <c r="D262" s="72">
        <v>14</v>
      </c>
      <c r="E262" s="73" t="s">
        <v>21</v>
      </c>
      <c r="F262" s="74"/>
    </row>
    <row r="263" spans="4:6" x14ac:dyDescent="0.25">
      <c r="D263" s="72">
        <v>14</v>
      </c>
      <c r="E263" s="73" t="s">
        <v>723</v>
      </c>
      <c r="F263" s="74"/>
    </row>
    <row r="264" spans="4:6" x14ac:dyDescent="0.25">
      <c r="D264" s="72">
        <v>14</v>
      </c>
      <c r="E264" s="73" t="s">
        <v>20</v>
      </c>
      <c r="F264" s="74"/>
    </row>
    <row r="265" spans="4:6" x14ac:dyDescent="0.25">
      <c r="D265" s="72">
        <v>15</v>
      </c>
      <c r="E265" s="73" t="s">
        <v>8</v>
      </c>
      <c r="F265" s="74"/>
    </row>
    <row r="266" spans="4:6" x14ac:dyDescent="0.25">
      <c r="D266" s="72">
        <v>15</v>
      </c>
      <c r="E266" s="73" t="s">
        <v>1</v>
      </c>
      <c r="F266" s="74"/>
    </row>
    <row r="267" spans="4:6" x14ac:dyDescent="0.25">
      <c r="D267" s="72">
        <v>15</v>
      </c>
      <c r="E267" s="73" t="s">
        <v>0</v>
      </c>
      <c r="F267" s="74"/>
    </row>
    <row r="268" spans="4:6" x14ac:dyDescent="0.25">
      <c r="D268" s="72">
        <v>15</v>
      </c>
      <c r="E268" s="73" t="s">
        <v>3</v>
      </c>
      <c r="F268" s="74"/>
    </row>
    <row r="269" spans="4:6" x14ac:dyDescent="0.25">
      <c r="D269" s="72">
        <v>15</v>
      </c>
      <c r="E269" s="73" t="s">
        <v>71</v>
      </c>
      <c r="F269" s="74"/>
    </row>
    <row r="270" spans="4:6" x14ac:dyDescent="0.25">
      <c r="D270" s="72">
        <v>15</v>
      </c>
      <c r="E270" s="73" t="s">
        <v>72</v>
      </c>
      <c r="F270" s="74"/>
    </row>
    <row r="271" spans="4:6" x14ac:dyDescent="0.25">
      <c r="D271" s="72">
        <v>15</v>
      </c>
      <c r="E271" s="73" t="s">
        <v>20</v>
      </c>
      <c r="F271" s="74"/>
    </row>
    <row r="272" spans="4:6" x14ac:dyDescent="0.25">
      <c r="D272" s="72">
        <v>15</v>
      </c>
      <c r="E272" s="73" t="s">
        <v>77</v>
      </c>
      <c r="F272" s="74"/>
    </row>
    <row r="273" spans="4:6" x14ac:dyDescent="0.25">
      <c r="D273" s="72">
        <v>16</v>
      </c>
      <c r="E273" s="73" t="s">
        <v>620</v>
      </c>
      <c r="F273" s="74"/>
    </row>
    <row r="274" spans="4:6" x14ac:dyDescent="0.25">
      <c r="D274" s="72">
        <v>17</v>
      </c>
      <c r="E274" s="73" t="s">
        <v>621</v>
      </c>
      <c r="F274" s="74"/>
    </row>
    <row r="275" spans="4:6" x14ac:dyDescent="0.25">
      <c r="D275" s="72">
        <v>17</v>
      </c>
      <c r="E275" s="73" t="s">
        <v>1</v>
      </c>
      <c r="F275" s="74"/>
    </row>
    <row r="276" spans="4:6" x14ac:dyDescent="0.25">
      <c r="D276" s="72">
        <v>17</v>
      </c>
      <c r="E276" s="73" t="s">
        <v>21</v>
      </c>
      <c r="F276" s="74"/>
    </row>
    <row r="277" spans="4:6" x14ac:dyDescent="0.25">
      <c r="D277" s="72">
        <v>17</v>
      </c>
      <c r="E277" s="73" t="s">
        <v>20</v>
      </c>
      <c r="F277" s="74"/>
    </row>
    <row r="278" spans="4:6" x14ac:dyDescent="0.25">
      <c r="D278" s="72">
        <v>17</v>
      </c>
      <c r="E278" s="73" t="s">
        <v>571</v>
      </c>
      <c r="F278" s="74"/>
    </row>
    <row r="279" spans="4:6" x14ac:dyDescent="0.25">
      <c r="D279" s="72">
        <v>17</v>
      </c>
      <c r="E279" s="73" t="s">
        <v>87</v>
      </c>
      <c r="F279" s="74"/>
    </row>
    <row r="280" spans="4:6" x14ac:dyDescent="0.25">
      <c r="D280" s="72">
        <v>18</v>
      </c>
      <c r="E280" s="59" t="s">
        <v>85</v>
      </c>
      <c r="F280" s="74"/>
    </row>
    <row r="281" spans="4:6" x14ac:dyDescent="0.25">
      <c r="D281" s="72">
        <v>18</v>
      </c>
      <c r="E281" s="59" t="s">
        <v>88</v>
      </c>
      <c r="F281" s="74"/>
    </row>
    <row r="282" spans="4:6" x14ac:dyDescent="0.25">
      <c r="D282" s="72">
        <v>18</v>
      </c>
      <c r="E282" s="59" t="s">
        <v>90</v>
      </c>
      <c r="F282" s="74"/>
    </row>
    <row r="283" spans="4:6" x14ac:dyDescent="0.25">
      <c r="D283" s="72">
        <v>18</v>
      </c>
      <c r="E283" s="59" t="s">
        <v>667</v>
      </c>
      <c r="F283" s="74"/>
    </row>
    <row r="284" spans="4:6" x14ac:dyDescent="0.25">
      <c r="D284" s="72">
        <v>18</v>
      </c>
      <c r="E284" s="59" t="s">
        <v>91</v>
      </c>
      <c r="F284" s="74"/>
    </row>
    <row r="285" spans="4:6" x14ac:dyDescent="0.25">
      <c r="D285" s="72">
        <v>18</v>
      </c>
      <c r="E285" s="59" t="s">
        <v>339</v>
      </c>
      <c r="F285" s="74"/>
    </row>
    <row r="286" spans="4:6" x14ac:dyDescent="0.25">
      <c r="D286" s="72">
        <v>18</v>
      </c>
      <c r="E286" s="59" t="s">
        <v>208</v>
      </c>
      <c r="F286" s="74"/>
    </row>
    <row r="287" spans="4:6" x14ac:dyDescent="0.25">
      <c r="D287" s="72">
        <v>19</v>
      </c>
      <c r="E287" s="59" t="s">
        <v>85</v>
      </c>
      <c r="F287" s="74"/>
    </row>
    <row r="288" spans="4:6" x14ac:dyDescent="0.25">
      <c r="D288" s="72">
        <v>19</v>
      </c>
      <c r="E288" s="59" t="s">
        <v>88</v>
      </c>
      <c r="F288" s="74"/>
    </row>
    <row r="289" spans="4:6" x14ac:dyDescent="0.25">
      <c r="D289" s="72">
        <v>19</v>
      </c>
      <c r="E289" s="59" t="s">
        <v>90</v>
      </c>
      <c r="F289" s="74"/>
    </row>
    <row r="290" spans="4:6" x14ac:dyDescent="0.25">
      <c r="D290" s="72">
        <v>19</v>
      </c>
      <c r="E290" s="59" t="s">
        <v>667</v>
      </c>
      <c r="F290" s="74"/>
    </row>
    <row r="291" spans="4:6" x14ac:dyDescent="0.25">
      <c r="D291" s="72">
        <v>19</v>
      </c>
      <c r="E291" s="59" t="s">
        <v>91</v>
      </c>
      <c r="F291" s="74"/>
    </row>
    <row r="292" spans="4:6" x14ac:dyDescent="0.25">
      <c r="D292" s="72">
        <v>19</v>
      </c>
      <c r="E292" s="59" t="s">
        <v>339</v>
      </c>
      <c r="F292" s="74"/>
    </row>
    <row r="293" spans="4:6" x14ac:dyDescent="0.25">
      <c r="D293" s="72">
        <v>19</v>
      </c>
      <c r="E293" s="59" t="s">
        <v>208</v>
      </c>
      <c r="F293" s="74"/>
    </row>
    <row r="294" spans="4:6" x14ac:dyDescent="0.25">
      <c r="D294" s="72">
        <v>20</v>
      </c>
      <c r="E294" s="59" t="s">
        <v>286</v>
      </c>
      <c r="F294" s="74"/>
    </row>
    <row r="295" spans="4:6" x14ac:dyDescent="0.25">
      <c r="D295" s="72">
        <v>20</v>
      </c>
      <c r="E295" s="59" t="s">
        <v>255</v>
      </c>
      <c r="F295" s="74"/>
    </row>
    <row r="296" spans="4:6" x14ac:dyDescent="0.25">
      <c r="D296" s="72">
        <v>20</v>
      </c>
      <c r="E296" s="59" t="s">
        <v>489</v>
      </c>
      <c r="F296" s="74"/>
    </row>
    <row r="297" spans="4:6" x14ac:dyDescent="0.25">
      <c r="D297" s="72">
        <v>20</v>
      </c>
      <c r="E297" s="59" t="s">
        <v>284</v>
      </c>
      <c r="F297" s="74"/>
    </row>
    <row r="298" spans="4:6" x14ac:dyDescent="0.25">
      <c r="D298" s="72">
        <v>20</v>
      </c>
      <c r="E298" s="59" t="s">
        <v>285</v>
      </c>
      <c r="F298" s="74"/>
    </row>
    <row r="299" spans="4:6" x14ac:dyDescent="0.25">
      <c r="D299" s="72">
        <v>20</v>
      </c>
      <c r="E299" s="59" t="s">
        <v>716</v>
      </c>
      <c r="F299" s="74"/>
    </row>
    <row r="300" spans="4:6" x14ac:dyDescent="0.25">
      <c r="D300" s="72">
        <v>20</v>
      </c>
      <c r="E300" s="59" t="s">
        <v>715</v>
      </c>
      <c r="F300" s="74"/>
    </row>
    <row r="301" spans="4:6" x14ac:dyDescent="0.25">
      <c r="D301" s="72">
        <v>20</v>
      </c>
      <c r="E301" s="59" t="s">
        <v>271</v>
      </c>
      <c r="F301" s="74"/>
    </row>
    <row r="302" spans="4:6" x14ac:dyDescent="0.25">
      <c r="D302" s="72">
        <v>20</v>
      </c>
      <c r="E302" s="59" t="s">
        <v>499</v>
      </c>
      <c r="F302" s="74"/>
    </row>
    <row r="303" spans="4:6" x14ac:dyDescent="0.25">
      <c r="D303" s="72">
        <v>20</v>
      </c>
      <c r="E303" s="59" t="s">
        <v>276</v>
      </c>
      <c r="F303" s="74"/>
    </row>
    <row r="304" spans="4:6" x14ac:dyDescent="0.25">
      <c r="D304" s="72">
        <v>20</v>
      </c>
      <c r="E304" s="59" t="s">
        <v>274</v>
      </c>
      <c r="F304" s="74"/>
    </row>
    <row r="305" spans="4:8" x14ac:dyDescent="0.25">
      <c r="D305" s="72">
        <v>20</v>
      </c>
      <c r="E305" s="59" t="s">
        <v>275</v>
      </c>
      <c r="F305" s="74"/>
    </row>
    <row r="306" spans="4:8" x14ac:dyDescent="0.25">
      <c r="D306" s="72">
        <v>20</v>
      </c>
      <c r="E306" s="59" t="s">
        <v>697</v>
      </c>
      <c r="F306" s="74"/>
    </row>
    <row r="307" spans="4:8" x14ac:dyDescent="0.25">
      <c r="D307" s="72">
        <v>20</v>
      </c>
      <c r="E307" s="73" t="s">
        <v>324</v>
      </c>
      <c r="F307" s="74"/>
    </row>
    <row r="308" spans="4:8" x14ac:dyDescent="0.25">
      <c r="D308" s="72">
        <v>20</v>
      </c>
      <c r="E308" s="73" t="s">
        <v>325</v>
      </c>
      <c r="F308" s="74"/>
    </row>
    <row r="309" spans="4:8" x14ac:dyDescent="0.25">
      <c r="D309" s="72">
        <v>20</v>
      </c>
      <c r="E309" s="59" t="s">
        <v>326</v>
      </c>
      <c r="F309" s="74"/>
    </row>
    <row r="310" spans="4:8" x14ac:dyDescent="0.25">
      <c r="D310" s="72">
        <v>20</v>
      </c>
      <c r="E310" s="59" t="s">
        <v>266</v>
      </c>
      <c r="F310" s="74"/>
    </row>
    <row r="311" spans="4:8" x14ac:dyDescent="0.25">
      <c r="D311" s="72">
        <v>20</v>
      </c>
      <c r="E311" s="59" t="s">
        <v>269</v>
      </c>
      <c r="F311" s="74"/>
    </row>
    <row r="312" spans="4:8" x14ac:dyDescent="0.25">
      <c r="D312" s="72">
        <v>20</v>
      </c>
      <c r="E312" s="59" t="s">
        <v>270</v>
      </c>
      <c r="F312" s="74"/>
      <c r="H312" s="73"/>
    </row>
    <row r="313" spans="4:8" x14ac:dyDescent="0.25">
      <c r="D313" s="72">
        <v>20</v>
      </c>
      <c r="E313" s="59" t="s">
        <v>327</v>
      </c>
      <c r="F313" s="74"/>
      <c r="H313" s="73"/>
    </row>
    <row r="314" spans="4:8" x14ac:dyDescent="0.25">
      <c r="D314" s="72">
        <v>20</v>
      </c>
      <c r="E314" s="59" t="s">
        <v>328</v>
      </c>
      <c r="F314" s="74"/>
      <c r="H314" s="73"/>
    </row>
    <row r="315" spans="4:8" x14ac:dyDescent="0.25">
      <c r="D315" s="72">
        <v>20</v>
      </c>
      <c r="E315" s="59" t="s">
        <v>329</v>
      </c>
      <c r="F315" s="74"/>
      <c r="H315" s="73"/>
    </row>
    <row r="316" spans="4:8" x14ac:dyDescent="0.25">
      <c r="D316" s="72">
        <v>20</v>
      </c>
      <c r="E316" s="59" t="s">
        <v>330</v>
      </c>
      <c r="F316" s="74"/>
      <c r="H316" s="73"/>
    </row>
    <row r="317" spans="4:8" x14ac:dyDescent="0.25">
      <c r="D317" s="72">
        <v>20</v>
      </c>
      <c r="E317" s="59" t="s">
        <v>490</v>
      </c>
      <c r="F317" s="74"/>
      <c r="H317" s="73"/>
    </row>
    <row r="318" spans="4:8" x14ac:dyDescent="0.25">
      <c r="D318" s="72">
        <v>20</v>
      </c>
      <c r="E318" s="59" t="s">
        <v>272</v>
      </c>
      <c r="F318" s="74"/>
      <c r="H318" s="73"/>
    </row>
    <row r="319" spans="4:8" x14ac:dyDescent="0.25">
      <c r="D319" s="72">
        <v>20</v>
      </c>
      <c r="E319" s="59" t="s">
        <v>498</v>
      </c>
      <c r="F319" s="74"/>
      <c r="H319" s="73"/>
    </row>
    <row r="320" spans="4:8" x14ac:dyDescent="0.25">
      <c r="D320" s="72">
        <v>20</v>
      </c>
      <c r="E320" s="59" t="s">
        <v>692</v>
      </c>
      <c r="F320" s="74"/>
      <c r="H320" s="73"/>
    </row>
    <row r="321" spans="4:8" x14ac:dyDescent="0.25">
      <c r="D321" s="72">
        <v>20</v>
      </c>
      <c r="E321" s="59" t="s">
        <v>337</v>
      </c>
      <c r="F321" s="74"/>
      <c r="H321" s="73"/>
    </row>
    <row r="322" spans="4:8" x14ac:dyDescent="0.25">
      <c r="D322" s="72">
        <v>20</v>
      </c>
      <c r="E322" s="59" t="s">
        <v>259</v>
      </c>
      <c r="F322" s="74"/>
    </row>
    <row r="323" spans="4:8" x14ac:dyDescent="0.25">
      <c r="D323" s="72">
        <v>20</v>
      </c>
      <c r="E323" s="59" t="s">
        <v>256</v>
      </c>
      <c r="F323" s="74"/>
      <c r="H323" s="73"/>
    </row>
    <row r="324" spans="4:8" x14ac:dyDescent="0.25">
      <c r="D324" s="72">
        <v>20</v>
      </c>
      <c r="E324" s="59" t="s">
        <v>278</v>
      </c>
      <c r="F324" s="74"/>
      <c r="H324" s="73"/>
    </row>
    <row r="325" spans="4:8" x14ac:dyDescent="0.25">
      <c r="D325" s="72">
        <v>20</v>
      </c>
      <c r="E325" s="59" t="s">
        <v>279</v>
      </c>
      <c r="F325" s="74"/>
      <c r="H325" s="73"/>
    </row>
    <row r="326" spans="4:8" x14ac:dyDescent="0.25">
      <c r="D326" s="72">
        <v>20</v>
      </c>
      <c r="E326" s="59" t="s">
        <v>209</v>
      </c>
      <c r="F326" s="74"/>
      <c r="H326" s="73"/>
    </row>
    <row r="327" spans="4:8" x14ac:dyDescent="0.25">
      <c r="D327" s="72">
        <v>20</v>
      </c>
      <c r="E327" s="59" t="s">
        <v>280</v>
      </c>
      <c r="F327" s="74"/>
      <c r="H327" s="73"/>
    </row>
    <row r="328" spans="4:8" x14ac:dyDescent="0.25">
      <c r="D328" s="72">
        <v>20</v>
      </c>
      <c r="E328" s="59" t="s">
        <v>693</v>
      </c>
      <c r="F328" s="74"/>
      <c r="H328" s="73"/>
    </row>
    <row r="329" spans="4:8" x14ac:dyDescent="0.25">
      <c r="D329" s="72">
        <v>20</v>
      </c>
      <c r="E329" s="59" t="s">
        <v>331</v>
      </c>
      <c r="F329" s="74"/>
    </row>
    <row r="330" spans="4:8" x14ac:dyDescent="0.25">
      <c r="D330" s="72">
        <v>20</v>
      </c>
      <c r="E330" s="59" t="s">
        <v>257</v>
      </c>
      <c r="F330" s="74"/>
      <c r="H330" s="73"/>
    </row>
    <row r="331" spans="4:8" x14ac:dyDescent="0.25">
      <c r="D331" s="72">
        <v>20</v>
      </c>
      <c r="E331" s="59" t="s">
        <v>332</v>
      </c>
      <c r="F331" s="74"/>
      <c r="H331" s="73"/>
    </row>
    <row r="332" spans="4:8" x14ac:dyDescent="0.25">
      <c r="D332" s="72">
        <v>20</v>
      </c>
      <c r="E332" s="59" t="s">
        <v>263</v>
      </c>
      <c r="F332" s="74"/>
      <c r="H332" s="73"/>
    </row>
    <row r="333" spans="4:8" x14ac:dyDescent="0.25">
      <c r="D333" s="72">
        <v>20</v>
      </c>
      <c r="E333" s="59" t="s">
        <v>273</v>
      </c>
      <c r="F333" s="74"/>
      <c r="H333" s="73"/>
    </row>
    <row r="334" spans="4:8" x14ac:dyDescent="0.25">
      <c r="D334" s="72">
        <v>20</v>
      </c>
      <c r="E334" s="59" t="s">
        <v>703</v>
      </c>
      <c r="F334" s="74"/>
      <c r="H334" s="73"/>
    </row>
    <row r="335" spans="4:8" x14ac:dyDescent="0.25">
      <c r="D335" s="72">
        <v>20</v>
      </c>
      <c r="E335" s="59" t="s">
        <v>698</v>
      </c>
      <c r="F335" s="74"/>
      <c r="H335" s="73"/>
    </row>
    <row r="336" spans="4:8" x14ac:dyDescent="0.25">
      <c r="D336" s="72">
        <v>20</v>
      </c>
      <c r="E336" s="59" t="s">
        <v>694</v>
      </c>
      <c r="F336" s="74"/>
      <c r="H336" s="73"/>
    </row>
    <row r="337" spans="4:6" x14ac:dyDescent="0.25">
      <c r="D337" s="72">
        <v>20</v>
      </c>
      <c r="E337" s="59" t="s">
        <v>696</v>
      </c>
      <c r="F337" s="74"/>
    </row>
    <row r="338" spans="4:6" x14ac:dyDescent="0.25">
      <c r="D338" s="72">
        <v>20</v>
      </c>
      <c r="E338" s="59" t="s">
        <v>695</v>
      </c>
      <c r="F338" s="74"/>
    </row>
    <row r="339" spans="4:6" x14ac:dyDescent="0.25">
      <c r="D339" s="72">
        <v>20</v>
      </c>
      <c r="E339" s="59" t="s">
        <v>333</v>
      </c>
      <c r="F339" s="74"/>
    </row>
    <row r="340" spans="4:6" x14ac:dyDescent="0.25">
      <c r="D340" s="72">
        <v>20</v>
      </c>
      <c r="E340" s="59" t="s">
        <v>334</v>
      </c>
      <c r="F340" s="74"/>
    </row>
    <row r="341" spans="4:6" x14ac:dyDescent="0.25">
      <c r="D341" s="72">
        <v>20</v>
      </c>
      <c r="E341" s="59" t="s">
        <v>277</v>
      </c>
      <c r="F341" s="74"/>
    </row>
    <row r="342" spans="4:6" x14ac:dyDescent="0.25">
      <c r="D342" s="72">
        <v>20</v>
      </c>
      <c r="E342" s="59" t="s">
        <v>267</v>
      </c>
      <c r="F342" s="74"/>
    </row>
    <row r="343" spans="4:6" x14ac:dyDescent="0.25">
      <c r="D343" s="72">
        <v>20</v>
      </c>
      <c r="E343" s="59" t="s">
        <v>338</v>
      </c>
      <c r="F343" s="74"/>
    </row>
    <row r="344" spans="4:6" x14ac:dyDescent="0.25">
      <c r="D344" s="72">
        <v>20</v>
      </c>
      <c r="E344" s="59" t="s">
        <v>335</v>
      </c>
      <c r="F344" s="74"/>
    </row>
    <row r="345" spans="4:6" x14ac:dyDescent="0.25">
      <c r="D345" s="72">
        <v>20</v>
      </c>
      <c r="E345" s="59" t="s">
        <v>282</v>
      </c>
      <c r="F345" s="74"/>
    </row>
    <row r="346" spans="4:6" x14ac:dyDescent="0.25">
      <c r="D346" s="72">
        <v>20</v>
      </c>
      <c r="E346" s="59" t="s">
        <v>281</v>
      </c>
      <c r="F346" s="74"/>
    </row>
    <row r="347" spans="4:6" x14ac:dyDescent="0.25">
      <c r="D347" s="72">
        <v>20</v>
      </c>
      <c r="E347" s="59" t="s">
        <v>287</v>
      </c>
      <c r="F347" s="74"/>
    </row>
    <row r="348" spans="4:6" x14ac:dyDescent="0.25">
      <c r="D348" s="72">
        <v>20</v>
      </c>
      <c r="E348" s="73" t="s">
        <v>227</v>
      </c>
      <c r="F348" s="74"/>
    </row>
    <row r="349" spans="4:6" x14ac:dyDescent="0.25">
      <c r="D349" s="72">
        <v>20</v>
      </c>
      <c r="E349" s="59" t="s">
        <v>227</v>
      </c>
      <c r="F349" s="74"/>
    </row>
    <row r="350" spans="4:6" x14ac:dyDescent="0.25">
      <c r="D350" s="72">
        <v>20</v>
      </c>
      <c r="E350" s="59" t="s">
        <v>491</v>
      </c>
      <c r="F350" s="74"/>
    </row>
    <row r="351" spans="4:6" x14ac:dyDescent="0.25">
      <c r="D351" s="72">
        <v>20</v>
      </c>
      <c r="E351" s="59" t="s">
        <v>492</v>
      </c>
      <c r="F351" s="74"/>
    </row>
    <row r="352" spans="4:6" x14ac:dyDescent="0.25">
      <c r="D352" s="72">
        <v>20</v>
      </c>
      <c r="E352" s="59" t="s">
        <v>493</v>
      </c>
      <c r="F352" s="74"/>
    </row>
    <row r="353" spans="4:6" x14ac:dyDescent="0.25">
      <c r="D353" s="72">
        <v>20</v>
      </c>
      <c r="E353" s="59" t="s">
        <v>283</v>
      </c>
      <c r="F353" s="74"/>
    </row>
    <row r="354" spans="4:6" x14ac:dyDescent="0.25">
      <c r="D354" s="72">
        <v>20</v>
      </c>
      <c r="E354" s="59" t="s">
        <v>713</v>
      </c>
      <c r="F354" s="74"/>
    </row>
    <row r="355" spans="4:6" x14ac:dyDescent="0.25">
      <c r="D355" s="72">
        <v>20</v>
      </c>
      <c r="E355" s="59" t="s">
        <v>500</v>
      </c>
      <c r="F355" s="74"/>
    </row>
    <row r="356" spans="4:6" x14ac:dyDescent="0.25">
      <c r="D356" s="72">
        <v>20</v>
      </c>
      <c r="E356" s="59" t="s">
        <v>706</v>
      </c>
      <c r="F356" s="74"/>
    </row>
    <row r="357" spans="4:6" x14ac:dyDescent="0.25">
      <c r="D357" s="72">
        <v>20</v>
      </c>
      <c r="E357" s="59" t="s">
        <v>699</v>
      </c>
      <c r="F357" s="74"/>
    </row>
    <row r="358" spans="4:6" x14ac:dyDescent="0.25">
      <c r="D358" s="72">
        <v>20</v>
      </c>
      <c r="E358" s="59" t="s">
        <v>700</v>
      </c>
      <c r="F358" s="74"/>
    </row>
    <row r="359" spans="4:6" x14ac:dyDescent="0.25">
      <c r="D359" s="72">
        <v>20</v>
      </c>
      <c r="E359" s="59" t="s">
        <v>268</v>
      </c>
      <c r="F359" s="74"/>
    </row>
    <row r="360" spans="4:6" x14ac:dyDescent="0.25">
      <c r="D360" s="72">
        <v>20</v>
      </c>
      <c r="E360" s="59" t="s">
        <v>260</v>
      </c>
      <c r="F360" s="74"/>
    </row>
    <row r="361" spans="4:6" x14ac:dyDescent="0.25">
      <c r="D361" s="72">
        <v>20</v>
      </c>
      <c r="E361" s="59" t="s">
        <v>261</v>
      </c>
      <c r="F361" s="74"/>
    </row>
    <row r="362" spans="4:6" x14ac:dyDescent="0.25">
      <c r="D362" s="72">
        <v>20</v>
      </c>
      <c r="E362" s="59" t="s">
        <v>262</v>
      </c>
      <c r="F362" s="74"/>
    </row>
    <row r="363" spans="4:6" x14ac:dyDescent="0.25">
      <c r="D363" s="72">
        <v>20</v>
      </c>
      <c r="E363" s="59" t="s">
        <v>494</v>
      </c>
      <c r="F363" s="74"/>
    </row>
    <row r="364" spans="4:6" x14ac:dyDescent="0.25">
      <c r="D364" s="72">
        <v>20</v>
      </c>
      <c r="E364" s="59" t="s">
        <v>495</v>
      </c>
      <c r="F364" s="74"/>
    </row>
    <row r="365" spans="4:6" x14ac:dyDescent="0.25">
      <c r="D365" s="72">
        <v>20</v>
      </c>
      <c r="E365" s="59" t="s">
        <v>258</v>
      </c>
      <c r="F365" s="74"/>
    </row>
    <row r="366" spans="4:6" x14ac:dyDescent="0.25">
      <c r="D366" s="72">
        <v>20</v>
      </c>
      <c r="E366" s="59" t="s">
        <v>701</v>
      </c>
      <c r="F366" s="74"/>
    </row>
    <row r="367" spans="4:6" x14ac:dyDescent="0.25">
      <c r="D367" s="72">
        <v>20</v>
      </c>
      <c r="E367" s="59" t="s">
        <v>265</v>
      </c>
      <c r="F367" s="74"/>
    </row>
    <row r="368" spans="4:6" x14ac:dyDescent="0.25">
      <c r="D368" s="72">
        <v>20</v>
      </c>
      <c r="E368" s="59" t="s">
        <v>496</v>
      </c>
      <c r="F368" s="74"/>
    </row>
    <row r="369" spans="4:6" x14ac:dyDescent="0.25">
      <c r="D369" s="72">
        <v>20</v>
      </c>
      <c r="E369" s="59" t="s">
        <v>253</v>
      </c>
      <c r="F369" s="74"/>
    </row>
    <row r="370" spans="4:6" x14ac:dyDescent="0.25">
      <c r="D370" s="72">
        <v>20</v>
      </c>
      <c r="E370" s="59" t="s">
        <v>252</v>
      </c>
      <c r="F370" s="74"/>
    </row>
    <row r="371" spans="4:6" x14ac:dyDescent="0.25">
      <c r="D371" s="72">
        <v>20</v>
      </c>
      <c r="E371" s="59" t="s">
        <v>702</v>
      </c>
      <c r="F371" s="74"/>
    </row>
    <row r="372" spans="4:6" x14ac:dyDescent="0.25">
      <c r="D372" s="72">
        <v>20</v>
      </c>
      <c r="E372" s="59" t="s">
        <v>497</v>
      </c>
      <c r="F372" s="74"/>
    </row>
    <row r="373" spans="4:6" x14ac:dyDescent="0.25">
      <c r="D373" s="72">
        <v>20</v>
      </c>
      <c r="E373" s="59" t="s">
        <v>254</v>
      </c>
      <c r="F373" s="74"/>
    </row>
    <row r="374" spans="4:6" x14ac:dyDescent="0.25">
      <c r="D374" s="72">
        <v>20</v>
      </c>
      <c r="E374" s="59" t="s">
        <v>710</v>
      </c>
      <c r="F374" s="74"/>
    </row>
    <row r="375" spans="4:6" x14ac:dyDescent="0.25">
      <c r="D375" s="72">
        <v>20</v>
      </c>
      <c r="E375" s="59" t="s">
        <v>712</v>
      </c>
      <c r="F375" s="74"/>
    </row>
    <row r="376" spans="4:6" x14ac:dyDescent="0.25">
      <c r="D376" s="72">
        <v>20</v>
      </c>
      <c r="E376" s="59" t="s">
        <v>704</v>
      </c>
      <c r="F376" s="74"/>
    </row>
    <row r="377" spans="4:6" x14ac:dyDescent="0.25">
      <c r="D377" s="72">
        <v>20</v>
      </c>
      <c r="E377" s="59" t="s">
        <v>705</v>
      </c>
      <c r="F377" s="74"/>
    </row>
    <row r="378" spans="4:6" x14ac:dyDescent="0.25">
      <c r="D378" s="72">
        <v>20</v>
      </c>
      <c r="E378" s="59" t="s">
        <v>711</v>
      </c>
      <c r="F378" s="74"/>
    </row>
    <row r="379" spans="4:6" x14ac:dyDescent="0.25">
      <c r="D379" s="72">
        <v>20</v>
      </c>
      <c r="E379" s="59" t="s">
        <v>708</v>
      </c>
      <c r="F379" s="74"/>
    </row>
    <row r="380" spans="4:6" x14ac:dyDescent="0.25">
      <c r="D380" s="72">
        <v>20</v>
      </c>
      <c r="E380" s="59" t="s">
        <v>709</v>
      </c>
      <c r="F380" s="74"/>
    </row>
    <row r="381" spans="4:6" x14ac:dyDescent="0.25">
      <c r="D381" s="72">
        <v>20</v>
      </c>
      <c r="E381" s="59" t="s">
        <v>714</v>
      </c>
      <c r="F381" s="74"/>
    </row>
    <row r="382" spans="4:6" x14ac:dyDescent="0.25">
      <c r="D382" s="72">
        <v>20</v>
      </c>
      <c r="E382" s="59" t="s">
        <v>707</v>
      </c>
      <c r="F382" s="74"/>
    </row>
    <row r="383" spans="4:6" x14ac:dyDescent="0.25">
      <c r="D383" s="72">
        <v>20</v>
      </c>
      <c r="E383" s="59" t="s">
        <v>226</v>
      </c>
      <c r="F383" s="74"/>
    </row>
    <row r="384" spans="4:6" x14ac:dyDescent="0.25">
      <c r="D384" s="72">
        <v>20</v>
      </c>
      <c r="E384" s="59" t="s">
        <v>225</v>
      </c>
      <c r="F384" s="74"/>
    </row>
    <row r="385" spans="4:6" x14ac:dyDescent="0.25">
      <c r="D385" s="72">
        <v>20</v>
      </c>
      <c r="E385" s="59" t="s">
        <v>264</v>
      </c>
      <c r="F385" s="74"/>
    </row>
    <row r="386" spans="4:6" x14ac:dyDescent="0.25">
      <c r="D386" s="72">
        <v>20</v>
      </c>
      <c r="E386" s="59" t="s">
        <v>336</v>
      </c>
      <c r="F386" s="74"/>
    </row>
    <row r="387" spans="4:6" x14ac:dyDescent="0.25">
      <c r="D387" s="72" t="s">
        <v>563</v>
      </c>
      <c r="E387" s="59" t="s">
        <v>8</v>
      </c>
      <c r="F387" s="74"/>
    </row>
    <row r="388" spans="4:6" x14ac:dyDescent="0.25">
      <c r="D388" s="72" t="s">
        <v>563</v>
      </c>
      <c r="E388" s="59" t="s">
        <v>1</v>
      </c>
      <c r="F388" s="74"/>
    </row>
    <row r="389" spans="4:6" x14ac:dyDescent="0.25">
      <c r="D389" s="72" t="s">
        <v>563</v>
      </c>
      <c r="E389" s="59" t="s">
        <v>0</v>
      </c>
      <c r="F389" s="74"/>
    </row>
    <row r="390" spans="4:6" x14ac:dyDescent="0.25">
      <c r="D390" s="72" t="s">
        <v>563</v>
      </c>
      <c r="E390" s="59" t="s">
        <v>67</v>
      </c>
      <c r="F390" s="74"/>
    </row>
    <row r="391" spans="4:6" x14ac:dyDescent="0.25">
      <c r="D391" s="72" t="s">
        <v>563</v>
      </c>
      <c r="E391" s="59" t="s">
        <v>21</v>
      </c>
      <c r="F391" s="74"/>
    </row>
    <row r="392" spans="4:6" x14ac:dyDescent="0.25">
      <c r="D392" s="72" t="s">
        <v>563</v>
      </c>
      <c r="E392" s="73" t="s">
        <v>24</v>
      </c>
      <c r="F392" s="74"/>
    </row>
    <row r="393" spans="4:6" x14ac:dyDescent="0.25">
      <c r="D393" s="72" t="s">
        <v>563</v>
      </c>
      <c r="E393" s="59" t="s">
        <v>25</v>
      </c>
      <c r="F393" s="74"/>
    </row>
    <row r="394" spans="4:6" x14ac:dyDescent="0.25">
      <c r="D394" s="72" t="s">
        <v>563</v>
      </c>
      <c r="E394" s="59" t="s">
        <v>4</v>
      </c>
      <c r="F394" s="74"/>
    </row>
    <row r="395" spans="4:6" x14ac:dyDescent="0.25">
      <c r="D395" s="72" t="s">
        <v>563</v>
      </c>
      <c r="E395" s="59" t="s">
        <v>71</v>
      </c>
      <c r="F395" s="74"/>
    </row>
    <row r="396" spans="4:6" x14ac:dyDescent="0.25">
      <c r="D396" s="72" t="s">
        <v>563</v>
      </c>
      <c r="E396" s="59" t="s">
        <v>20</v>
      </c>
      <c r="F396" s="74"/>
    </row>
    <row r="397" spans="4:6" x14ac:dyDescent="0.25">
      <c r="D397" s="72" t="s">
        <v>563</v>
      </c>
      <c r="E397" s="59" t="s">
        <v>73</v>
      </c>
      <c r="F397" s="74"/>
    </row>
    <row r="398" spans="4:6" x14ac:dyDescent="0.25">
      <c r="D398" s="72" t="s">
        <v>563</v>
      </c>
      <c r="E398" s="59" t="s">
        <v>74</v>
      </c>
      <c r="F398" s="74"/>
    </row>
    <row r="399" spans="4:6" x14ac:dyDescent="0.25">
      <c r="D399" s="72" t="s">
        <v>563</v>
      </c>
      <c r="E399" s="59" t="s">
        <v>26</v>
      </c>
      <c r="F399" s="74"/>
    </row>
    <row r="400" spans="4:6" x14ac:dyDescent="0.25">
      <c r="D400" s="72" t="s">
        <v>563</v>
      </c>
      <c r="E400" s="59" t="s">
        <v>22</v>
      </c>
      <c r="F400" s="74"/>
    </row>
    <row r="401" spans="4:6" x14ac:dyDescent="0.25">
      <c r="D401" s="72" t="s">
        <v>563</v>
      </c>
      <c r="E401" s="59" t="s">
        <v>77</v>
      </c>
      <c r="F401" s="74"/>
    </row>
    <row r="402" spans="4:6" x14ac:dyDescent="0.25">
      <c r="D402" s="72" t="s">
        <v>563</v>
      </c>
      <c r="E402" s="59" t="s">
        <v>78</v>
      </c>
      <c r="F402" s="74"/>
    </row>
    <row r="403" spans="4:6" x14ac:dyDescent="0.25">
      <c r="D403" s="72" t="s">
        <v>563</v>
      </c>
      <c r="E403" s="59" t="s">
        <v>19</v>
      </c>
      <c r="F403" s="74"/>
    </row>
    <row r="404" spans="4:6" x14ac:dyDescent="0.25">
      <c r="D404" s="72" t="s">
        <v>504</v>
      </c>
      <c r="E404" s="73" t="s">
        <v>724</v>
      </c>
      <c r="F404" s="74"/>
    </row>
    <row r="405" spans="4:6" x14ac:dyDescent="0.25">
      <c r="D405" s="72" t="s">
        <v>504</v>
      </c>
      <c r="E405" s="73" t="s">
        <v>505</v>
      </c>
      <c r="F405" s="74"/>
    </row>
    <row r="406" spans="4:6" x14ac:dyDescent="0.25">
      <c r="D406" s="72" t="s">
        <v>504</v>
      </c>
      <c r="E406" s="73" t="s">
        <v>506</v>
      </c>
      <c r="F406" s="74"/>
    </row>
    <row r="407" spans="4:6" x14ac:dyDescent="0.25">
      <c r="D407" s="72" t="s">
        <v>504</v>
      </c>
      <c r="E407" s="73" t="s">
        <v>507</v>
      </c>
      <c r="F407" s="74"/>
    </row>
    <row r="408" spans="4:6" x14ac:dyDescent="0.25">
      <c r="D408" s="72" t="s">
        <v>504</v>
      </c>
      <c r="E408" s="73" t="s">
        <v>508</v>
      </c>
      <c r="F408" s="74"/>
    </row>
    <row r="409" spans="4:6" x14ac:dyDescent="0.25">
      <c r="D409" s="72" t="s">
        <v>504</v>
      </c>
      <c r="E409" s="73" t="s">
        <v>509</v>
      </c>
      <c r="F409" s="74"/>
    </row>
    <row r="410" spans="4:6" x14ac:dyDescent="0.25">
      <c r="D410" s="72" t="s">
        <v>504</v>
      </c>
      <c r="E410" s="73" t="s">
        <v>510</v>
      </c>
      <c r="F410" s="74"/>
    </row>
    <row r="411" spans="4:6" x14ac:dyDescent="0.25">
      <c r="D411" s="72" t="s">
        <v>504</v>
      </c>
      <c r="E411" s="73" t="s">
        <v>511</v>
      </c>
      <c r="F411" s="74"/>
    </row>
    <row r="412" spans="4:6" x14ac:dyDescent="0.25">
      <c r="D412" s="72" t="s">
        <v>504</v>
      </c>
      <c r="E412" s="73" t="s">
        <v>512</v>
      </c>
      <c r="F412" s="74"/>
    </row>
    <row r="413" spans="4:6" x14ac:dyDescent="0.25">
      <c r="D413" s="72" t="s">
        <v>504</v>
      </c>
      <c r="E413" s="73" t="s">
        <v>513</v>
      </c>
      <c r="F413" s="74"/>
    </row>
    <row r="414" spans="4:6" x14ac:dyDescent="0.25">
      <c r="D414" s="72" t="s">
        <v>504</v>
      </c>
      <c r="E414" s="73" t="s">
        <v>514</v>
      </c>
      <c r="F414" s="74"/>
    </row>
    <row r="415" spans="4:6" x14ac:dyDescent="0.25">
      <c r="D415" s="72" t="s">
        <v>504</v>
      </c>
      <c r="E415" s="73" t="s">
        <v>515</v>
      </c>
      <c r="F415" s="74"/>
    </row>
    <row r="416" spans="4:6" x14ac:dyDescent="0.25">
      <c r="D416" s="72" t="s">
        <v>504</v>
      </c>
      <c r="E416" s="73" t="s">
        <v>516</v>
      </c>
      <c r="F416" s="74"/>
    </row>
    <row r="417" spans="4:6" x14ac:dyDescent="0.25">
      <c r="D417" s="72" t="s">
        <v>504</v>
      </c>
      <c r="E417" s="73" t="s">
        <v>517</v>
      </c>
      <c r="F417" s="74"/>
    </row>
    <row r="418" spans="4:6" x14ac:dyDescent="0.25">
      <c r="D418" s="72" t="s">
        <v>210</v>
      </c>
      <c r="E418" s="73" t="s">
        <v>8</v>
      </c>
      <c r="F418" s="74"/>
    </row>
    <row r="419" spans="4:6" x14ac:dyDescent="0.25">
      <c r="D419" s="72" t="s">
        <v>210</v>
      </c>
      <c r="E419" s="73" t="s">
        <v>85</v>
      </c>
      <c r="F419" s="74"/>
    </row>
    <row r="420" spans="4:6" x14ac:dyDescent="0.25">
      <c r="D420" s="72" t="s">
        <v>210</v>
      </c>
      <c r="E420" s="73" t="s">
        <v>65</v>
      </c>
      <c r="F420" s="74"/>
    </row>
    <row r="421" spans="4:6" x14ac:dyDescent="0.25">
      <c r="D421" s="72" t="s">
        <v>210</v>
      </c>
      <c r="E421" s="73" t="s">
        <v>88</v>
      </c>
      <c r="F421" s="74"/>
    </row>
    <row r="422" spans="4:6" x14ac:dyDescent="0.25">
      <c r="D422" s="72" t="s">
        <v>210</v>
      </c>
      <c r="E422" s="73" t="s">
        <v>1</v>
      </c>
      <c r="F422" s="74"/>
    </row>
    <row r="423" spans="4:6" x14ac:dyDescent="0.25">
      <c r="D423" s="72" t="s">
        <v>210</v>
      </c>
      <c r="E423" s="73" t="s">
        <v>0</v>
      </c>
      <c r="F423" s="74"/>
    </row>
    <row r="424" spans="4:6" x14ac:dyDescent="0.25">
      <c r="D424" s="72" t="s">
        <v>210</v>
      </c>
      <c r="E424" s="73" t="s">
        <v>67</v>
      </c>
      <c r="F424" s="74"/>
    </row>
    <row r="425" spans="4:6" x14ac:dyDescent="0.25">
      <c r="D425" s="72" t="s">
        <v>210</v>
      </c>
      <c r="E425" s="73" t="s">
        <v>89</v>
      </c>
      <c r="F425" s="74"/>
    </row>
    <row r="426" spans="4:6" x14ac:dyDescent="0.25">
      <c r="D426" s="72" t="s">
        <v>210</v>
      </c>
      <c r="E426" s="73" t="s">
        <v>90</v>
      </c>
      <c r="F426" s="74"/>
    </row>
    <row r="427" spans="4:6" x14ac:dyDescent="0.25">
      <c r="D427" s="72" t="s">
        <v>210</v>
      </c>
      <c r="E427" s="73" t="s">
        <v>3</v>
      </c>
      <c r="F427" s="74"/>
    </row>
    <row r="428" spans="4:6" x14ac:dyDescent="0.25">
      <c r="D428" s="72" t="s">
        <v>210</v>
      </c>
      <c r="E428" s="59" t="s">
        <v>24</v>
      </c>
      <c r="F428" s="74"/>
    </row>
    <row r="429" spans="4:6" x14ac:dyDescent="0.25">
      <c r="D429" s="72" t="s">
        <v>210</v>
      </c>
      <c r="E429" s="59" t="s">
        <v>340</v>
      </c>
      <c r="F429" s="74"/>
    </row>
    <row r="430" spans="4:6" x14ac:dyDescent="0.25">
      <c r="D430" s="72" t="s">
        <v>210</v>
      </c>
      <c r="E430" s="73" t="s">
        <v>25</v>
      </c>
      <c r="F430" s="74"/>
    </row>
    <row r="431" spans="4:6" x14ac:dyDescent="0.25">
      <c r="D431" s="72" t="s">
        <v>210</v>
      </c>
      <c r="E431" s="73" t="s">
        <v>4</v>
      </c>
      <c r="F431" s="74"/>
    </row>
    <row r="432" spans="4:6" x14ac:dyDescent="0.25">
      <c r="D432" s="72" t="s">
        <v>210</v>
      </c>
      <c r="E432" s="73" t="s">
        <v>71</v>
      </c>
      <c r="F432" s="74"/>
    </row>
    <row r="433" spans="4:6" x14ac:dyDescent="0.25">
      <c r="D433" s="72" t="s">
        <v>210</v>
      </c>
      <c r="E433" s="73" t="s">
        <v>206</v>
      </c>
      <c r="F433" s="74"/>
    </row>
    <row r="434" spans="4:6" x14ac:dyDescent="0.25">
      <c r="D434" s="72" t="s">
        <v>210</v>
      </c>
      <c r="E434" s="73" t="s">
        <v>20</v>
      </c>
      <c r="F434" s="74"/>
    </row>
    <row r="435" spans="4:6" x14ac:dyDescent="0.25">
      <c r="D435" s="72" t="s">
        <v>210</v>
      </c>
      <c r="E435" s="73" t="s">
        <v>91</v>
      </c>
      <c r="F435" s="74"/>
    </row>
    <row r="436" spans="4:6" x14ac:dyDescent="0.25">
      <c r="D436" s="72" t="s">
        <v>210</v>
      </c>
      <c r="E436" s="59" t="s">
        <v>339</v>
      </c>
      <c r="F436" s="74"/>
    </row>
    <row r="437" spans="4:6" x14ac:dyDescent="0.25">
      <c r="D437" s="72" t="s">
        <v>210</v>
      </c>
      <c r="E437" s="73" t="s">
        <v>73</v>
      </c>
      <c r="F437" s="74"/>
    </row>
    <row r="438" spans="4:6" x14ac:dyDescent="0.25">
      <c r="D438" s="72" t="s">
        <v>210</v>
      </c>
      <c r="E438" s="73" t="s">
        <v>22</v>
      </c>
      <c r="F438" s="74"/>
    </row>
    <row r="439" spans="4:6" x14ac:dyDescent="0.25">
      <c r="D439" s="72" t="s">
        <v>210</v>
      </c>
      <c r="E439" s="73" t="s">
        <v>571</v>
      </c>
      <c r="F439" s="74"/>
    </row>
    <row r="440" spans="4:6" x14ac:dyDescent="0.25">
      <c r="D440" s="72" t="s">
        <v>210</v>
      </c>
      <c r="E440" s="73" t="s">
        <v>208</v>
      </c>
      <c r="F440" s="74"/>
    </row>
    <row r="441" spans="4:6" x14ac:dyDescent="0.25">
      <c r="D441" s="72" t="s">
        <v>210</v>
      </c>
      <c r="E441" s="73" t="s">
        <v>77</v>
      </c>
      <c r="F441" s="74"/>
    </row>
    <row r="442" spans="4:6" x14ac:dyDescent="0.25">
      <c r="D442" s="72" t="s">
        <v>210</v>
      </c>
      <c r="E442" s="73" t="s">
        <v>78</v>
      </c>
      <c r="F442" s="74"/>
    </row>
    <row r="443" spans="4:6" x14ac:dyDescent="0.25">
      <c r="D443" s="72" t="s">
        <v>210</v>
      </c>
      <c r="E443" s="73" t="s">
        <v>87</v>
      </c>
      <c r="F443" s="74"/>
    </row>
    <row r="444" spans="4:6" x14ac:dyDescent="0.25">
      <c r="D444" s="72" t="s">
        <v>211</v>
      </c>
      <c r="E444" s="59" t="s">
        <v>286</v>
      </c>
      <c r="F444" s="74"/>
    </row>
    <row r="445" spans="4:6" x14ac:dyDescent="0.25">
      <c r="D445" s="72" t="s">
        <v>211</v>
      </c>
      <c r="E445" s="59" t="s">
        <v>255</v>
      </c>
      <c r="F445" s="74"/>
    </row>
    <row r="446" spans="4:6" x14ac:dyDescent="0.25">
      <c r="D446" s="72" t="s">
        <v>211</v>
      </c>
      <c r="E446" s="59" t="s">
        <v>489</v>
      </c>
      <c r="F446" s="74"/>
    </row>
    <row r="447" spans="4:6" x14ac:dyDescent="0.25">
      <c r="D447" s="72" t="s">
        <v>211</v>
      </c>
      <c r="E447" s="59" t="s">
        <v>284</v>
      </c>
      <c r="F447" s="74"/>
    </row>
    <row r="448" spans="4:6" x14ac:dyDescent="0.25">
      <c r="D448" s="72" t="s">
        <v>211</v>
      </c>
      <c r="E448" s="59" t="s">
        <v>285</v>
      </c>
      <c r="F448" s="74"/>
    </row>
    <row r="449" spans="4:6" x14ac:dyDescent="0.25">
      <c r="D449" s="72" t="s">
        <v>211</v>
      </c>
      <c r="E449" s="59" t="s">
        <v>716</v>
      </c>
      <c r="F449" s="74"/>
    </row>
    <row r="450" spans="4:6" x14ac:dyDescent="0.25">
      <c r="D450" s="72" t="s">
        <v>211</v>
      </c>
      <c r="E450" s="59" t="s">
        <v>715</v>
      </c>
      <c r="F450" s="74"/>
    </row>
    <row r="451" spans="4:6" x14ac:dyDescent="0.25">
      <c r="D451" s="72" t="s">
        <v>211</v>
      </c>
      <c r="E451" s="59" t="s">
        <v>271</v>
      </c>
      <c r="F451" s="74"/>
    </row>
    <row r="452" spans="4:6" x14ac:dyDescent="0.25">
      <c r="D452" s="72" t="s">
        <v>211</v>
      </c>
      <c r="E452" s="59" t="s">
        <v>499</v>
      </c>
      <c r="F452" s="74"/>
    </row>
    <row r="453" spans="4:6" x14ac:dyDescent="0.25">
      <c r="D453" s="72" t="s">
        <v>211</v>
      </c>
      <c r="E453" s="59" t="s">
        <v>276</v>
      </c>
      <c r="F453" s="74"/>
    </row>
    <row r="454" spans="4:6" x14ac:dyDescent="0.25">
      <c r="D454" s="72" t="s">
        <v>211</v>
      </c>
      <c r="E454" s="59" t="s">
        <v>274</v>
      </c>
      <c r="F454" s="74"/>
    </row>
    <row r="455" spans="4:6" x14ac:dyDescent="0.25">
      <c r="D455" s="72" t="s">
        <v>211</v>
      </c>
      <c r="E455" s="59" t="s">
        <v>275</v>
      </c>
      <c r="F455" s="74"/>
    </row>
    <row r="456" spans="4:6" x14ac:dyDescent="0.25">
      <c r="D456" s="72" t="s">
        <v>211</v>
      </c>
      <c r="E456" s="59" t="s">
        <v>697</v>
      </c>
      <c r="F456" s="74"/>
    </row>
    <row r="457" spans="4:6" x14ac:dyDescent="0.25">
      <c r="D457" s="72" t="s">
        <v>211</v>
      </c>
      <c r="E457" s="73" t="s">
        <v>324</v>
      </c>
      <c r="F457" s="74"/>
    </row>
    <row r="458" spans="4:6" x14ac:dyDescent="0.25">
      <c r="D458" s="72" t="s">
        <v>211</v>
      </c>
      <c r="E458" s="73" t="s">
        <v>325</v>
      </c>
      <c r="F458" s="74"/>
    </row>
    <row r="459" spans="4:6" x14ac:dyDescent="0.25">
      <c r="D459" s="72" t="s">
        <v>211</v>
      </c>
      <c r="E459" s="59" t="s">
        <v>326</v>
      </c>
      <c r="F459" s="74"/>
    </row>
    <row r="460" spans="4:6" x14ac:dyDescent="0.25">
      <c r="D460" s="72" t="s">
        <v>211</v>
      </c>
      <c r="E460" s="59" t="s">
        <v>266</v>
      </c>
      <c r="F460" s="74"/>
    </row>
    <row r="461" spans="4:6" x14ac:dyDescent="0.25">
      <c r="D461" s="72" t="s">
        <v>211</v>
      </c>
      <c r="E461" s="59" t="s">
        <v>269</v>
      </c>
      <c r="F461" s="74"/>
    </row>
    <row r="462" spans="4:6" x14ac:dyDescent="0.25">
      <c r="D462" s="72" t="s">
        <v>211</v>
      </c>
      <c r="E462" s="59" t="s">
        <v>270</v>
      </c>
      <c r="F462" s="74"/>
    </row>
    <row r="463" spans="4:6" x14ac:dyDescent="0.25">
      <c r="D463" s="72" t="s">
        <v>211</v>
      </c>
      <c r="E463" s="59" t="s">
        <v>327</v>
      </c>
      <c r="F463" s="74"/>
    </row>
    <row r="464" spans="4:6" x14ac:dyDescent="0.25">
      <c r="D464" s="72" t="s">
        <v>211</v>
      </c>
      <c r="E464" s="59" t="s">
        <v>328</v>
      </c>
      <c r="F464" s="74"/>
    </row>
    <row r="465" spans="4:6" x14ac:dyDescent="0.25">
      <c r="D465" s="72" t="s">
        <v>211</v>
      </c>
      <c r="E465" s="59" t="s">
        <v>329</v>
      </c>
      <c r="F465" s="74"/>
    </row>
    <row r="466" spans="4:6" x14ac:dyDescent="0.25">
      <c r="D466" s="72" t="s">
        <v>211</v>
      </c>
      <c r="E466" s="59" t="s">
        <v>330</v>
      </c>
      <c r="F466" s="74"/>
    </row>
    <row r="467" spans="4:6" x14ac:dyDescent="0.25">
      <c r="D467" s="72" t="s">
        <v>211</v>
      </c>
      <c r="E467" s="59" t="s">
        <v>490</v>
      </c>
      <c r="F467" s="74"/>
    </row>
    <row r="468" spans="4:6" x14ac:dyDescent="0.25">
      <c r="D468" s="72" t="s">
        <v>211</v>
      </c>
      <c r="E468" s="59" t="s">
        <v>272</v>
      </c>
      <c r="F468" s="74"/>
    </row>
    <row r="469" spans="4:6" x14ac:dyDescent="0.25">
      <c r="D469" s="72" t="s">
        <v>211</v>
      </c>
      <c r="E469" s="59" t="s">
        <v>498</v>
      </c>
      <c r="F469" s="74"/>
    </row>
    <row r="470" spans="4:6" x14ac:dyDescent="0.25">
      <c r="D470" s="72" t="s">
        <v>211</v>
      </c>
      <c r="E470" s="59" t="s">
        <v>692</v>
      </c>
      <c r="F470" s="74"/>
    </row>
    <row r="471" spans="4:6" x14ac:dyDescent="0.25">
      <c r="D471" s="72" t="s">
        <v>211</v>
      </c>
      <c r="E471" s="59" t="s">
        <v>337</v>
      </c>
      <c r="F471" s="74"/>
    </row>
    <row r="472" spans="4:6" x14ac:dyDescent="0.25">
      <c r="D472" s="72" t="s">
        <v>211</v>
      </c>
      <c r="E472" s="59" t="s">
        <v>259</v>
      </c>
      <c r="F472" s="74"/>
    </row>
    <row r="473" spans="4:6" x14ac:dyDescent="0.25">
      <c r="D473" s="72" t="s">
        <v>211</v>
      </c>
      <c r="E473" s="59" t="s">
        <v>256</v>
      </c>
      <c r="F473" s="74"/>
    </row>
    <row r="474" spans="4:6" x14ac:dyDescent="0.25">
      <c r="D474" s="72" t="s">
        <v>211</v>
      </c>
      <c r="E474" s="59" t="s">
        <v>278</v>
      </c>
      <c r="F474" s="74"/>
    </row>
    <row r="475" spans="4:6" x14ac:dyDescent="0.25">
      <c r="D475" s="72" t="s">
        <v>211</v>
      </c>
      <c r="E475" s="59" t="s">
        <v>279</v>
      </c>
      <c r="F475" s="74"/>
    </row>
    <row r="476" spans="4:6" x14ac:dyDescent="0.25">
      <c r="D476" s="72" t="s">
        <v>211</v>
      </c>
      <c r="E476" s="59" t="s">
        <v>209</v>
      </c>
      <c r="F476" s="74"/>
    </row>
    <row r="477" spans="4:6" x14ac:dyDescent="0.25">
      <c r="D477" s="72" t="s">
        <v>211</v>
      </c>
      <c r="E477" s="59" t="s">
        <v>280</v>
      </c>
      <c r="F477" s="74"/>
    </row>
    <row r="478" spans="4:6" x14ac:dyDescent="0.25">
      <c r="D478" s="72" t="s">
        <v>211</v>
      </c>
      <c r="E478" s="59" t="s">
        <v>693</v>
      </c>
      <c r="F478" s="74"/>
    </row>
    <row r="479" spans="4:6" x14ac:dyDescent="0.25">
      <c r="D479" s="72" t="s">
        <v>211</v>
      </c>
      <c r="E479" s="59" t="s">
        <v>331</v>
      </c>
      <c r="F479" s="74"/>
    </row>
    <row r="480" spans="4:6" x14ac:dyDescent="0.25">
      <c r="D480" s="72" t="s">
        <v>211</v>
      </c>
      <c r="E480" s="59" t="s">
        <v>257</v>
      </c>
      <c r="F480" s="74"/>
    </row>
    <row r="481" spans="4:6" x14ac:dyDescent="0.25">
      <c r="D481" s="72" t="s">
        <v>211</v>
      </c>
      <c r="E481" s="59" t="s">
        <v>332</v>
      </c>
      <c r="F481" s="74"/>
    </row>
    <row r="482" spans="4:6" x14ac:dyDescent="0.25">
      <c r="D482" s="72" t="s">
        <v>211</v>
      </c>
      <c r="E482" s="59" t="s">
        <v>263</v>
      </c>
      <c r="F482" s="74"/>
    </row>
    <row r="483" spans="4:6" x14ac:dyDescent="0.25">
      <c r="D483" s="72" t="s">
        <v>211</v>
      </c>
      <c r="E483" s="59" t="s">
        <v>273</v>
      </c>
      <c r="F483" s="74"/>
    </row>
    <row r="484" spans="4:6" x14ac:dyDescent="0.25">
      <c r="D484" s="72" t="s">
        <v>211</v>
      </c>
      <c r="E484" s="59" t="s">
        <v>703</v>
      </c>
      <c r="F484" s="74"/>
    </row>
    <row r="485" spans="4:6" x14ac:dyDescent="0.25">
      <c r="D485" s="72" t="s">
        <v>211</v>
      </c>
      <c r="E485" s="59" t="s">
        <v>698</v>
      </c>
      <c r="F485" s="74"/>
    </row>
    <row r="486" spans="4:6" x14ac:dyDescent="0.25">
      <c r="D486" s="72" t="s">
        <v>211</v>
      </c>
      <c r="E486" s="59" t="s">
        <v>694</v>
      </c>
      <c r="F486" s="74"/>
    </row>
    <row r="487" spans="4:6" x14ac:dyDescent="0.25">
      <c r="D487" s="72" t="s">
        <v>211</v>
      </c>
      <c r="E487" s="59" t="s">
        <v>696</v>
      </c>
      <c r="F487" s="74"/>
    </row>
    <row r="488" spans="4:6" x14ac:dyDescent="0.25">
      <c r="D488" s="72" t="s">
        <v>211</v>
      </c>
      <c r="E488" s="59" t="s">
        <v>695</v>
      </c>
      <c r="F488" s="74"/>
    </row>
    <row r="489" spans="4:6" x14ac:dyDescent="0.25">
      <c r="D489" s="72" t="s">
        <v>211</v>
      </c>
      <c r="E489" s="59" t="s">
        <v>333</v>
      </c>
      <c r="F489" s="74"/>
    </row>
    <row r="490" spans="4:6" x14ac:dyDescent="0.25">
      <c r="D490" s="72" t="s">
        <v>211</v>
      </c>
      <c r="E490" s="59" t="s">
        <v>334</v>
      </c>
      <c r="F490" s="74"/>
    </row>
    <row r="491" spans="4:6" x14ac:dyDescent="0.25">
      <c r="D491" s="72" t="s">
        <v>211</v>
      </c>
      <c r="E491" s="59" t="s">
        <v>277</v>
      </c>
      <c r="F491" s="74"/>
    </row>
    <row r="492" spans="4:6" x14ac:dyDescent="0.25">
      <c r="D492" s="72" t="s">
        <v>211</v>
      </c>
      <c r="E492" s="59" t="s">
        <v>267</v>
      </c>
      <c r="F492" s="74"/>
    </row>
    <row r="493" spans="4:6" x14ac:dyDescent="0.25">
      <c r="D493" s="72" t="s">
        <v>211</v>
      </c>
      <c r="E493" s="59" t="s">
        <v>338</v>
      </c>
      <c r="F493" s="74"/>
    </row>
    <row r="494" spans="4:6" x14ac:dyDescent="0.25">
      <c r="D494" s="72" t="s">
        <v>211</v>
      </c>
      <c r="E494" s="59" t="s">
        <v>335</v>
      </c>
      <c r="F494" s="74"/>
    </row>
    <row r="495" spans="4:6" x14ac:dyDescent="0.25">
      <c r="D495" s="72" t="s">
        <v>211</v>
      </c>
      <c r="E495" s="59" t="s">
        <v>282</v>
      </c>
      <c r="F495" s="74"/>
    </row>
    <row r="496" spans="4:6" x14ac:dyDescent="0.25">
      <c r="D496" s="72" t="s">
        <v>211</v>
      </c>
      <c r="E496" s="59" t="s">
        <v>281</v>
      </c>
      <c r="F496" s="74"/>
    </row>
    <row r="497" spans="4:6" x14ac:dyDescent="0.25">
      <c r="D497" s="72" t="s">
        <v>211</v>
      </c>
      <c r="E497" s="59" t="s">
        <v>287</v>
      </c>
      <c r="F497" s="74"/>
    </row>
    <row r="498" spans="4:6" x14ac:dyDescent="0.25">
      <c r="D498" s="72" t="s">
        <v>211</v>
      </c>
      <c r="E498" s="73" t="s">
        <v>227</v>
      </c>
      <c r="F498" s="74"/>
    </row>
    <row r="499" spans="4:6" x14ac:dyDescent="0.25">
      <c r="D499" s="72" t="s">
        <v>211</v>
      </c>
      <c r="E499" s="59" t="s">
        <v>227</v>
      </c>
      <c r="F499" s="74"/>
    </row>
    <row r="500" spans="4:6" x14ac:dyDescent="0.25">
      <c r="D500" s="72" t="s">
        <v>211</v>
      </c>
      <c r="E500" s="59" t="s">
        <v>491</v>
      </c>
      <c r="F500" s="74"/>
    </row>
    <row r="501" spans="4:6" x14ac:dyDescent="0.25">
      <c r="D501" s="72" t="s">
        <v>211</v>
      </c>
      <c r="E501" s="59" t="s">
        <v>492</v>
      </c>
      <c r="F501" s="74"/>
    </row>
    <row r="502" spans="4:6" x14ac:dyDescent="0.25">
      <c r="D502" s="72" t="s">
        <v>211</v>
      </c>
      <c r="E502" s="59" t="s">
        <v>493</v>
      </c>
      <c r="F502" s="74"/>
    </row>
    <row r="503" spans="4:6" x14ac:dyDescent="0.25">
      <c r="D503" s="72" t="s">
        <v>211</v>
      </c>
      <c r="E503" s="59" t="s">
        <v>283</v>
      </c>
      <c r="F503" s="74"/>
    </row>
    <row r="504" spans="4:6" x14ac:dyDescent="0.25">
      <c r="D504" s="72" t="s">
        <v>211</v>
      </c>
      <c r="E504" s="59" t="s">
        <v>713</v>
      </c>
      <c r="F504" s="74"/>
    </row>
    <row r="505" spans="4:6" x14ac:dyDescent="0.25">
      <c r="D505" s="72" t="s">
        <v>211</v>
      </c>
      <c r="E505" s="59" t="s">
        <v>500</v>
      </c>
      <c r="F505" s="74"/>
    </row>
    <row r="506" spans="4:6" x14ac:dyDescent="0.25">
      <c r="D506" s="72" t="s">
        <v>211</v>
      </c>
      <c r="E506" s="59" t="s">
        <v>706</v>
      </c>
      <c r="F506" s="74"/>
    </row>
    <row r="507" spans="4:6" x14ac:dyDescent="0.25">
      <c r="D507" s="72" t="s">
        <v>211</v>
      </c>
      <c r="E507" s="59" t="s">
        <v>699</v>
      </c>
      <c r="F507" s="74"/>
    </row>
    <row r="508" spans="4:6" x14ac:dyDescent="0.25">
      <c r="D508" s="72" t="s">
        <v>211</v>
      </c>
      <c r="E508" s="59" t="s">
        <v>700</v>
      </c>
      <c r="F508" s="74"/>
    </row>
    <row r="509" spans="4:6" x14ac:dyDescent="0.25">
      <c r="D509" s="72" t="s">
        <v>211</v>
      </c>
      <c r="E509" s="59" t="s">
        <v>268</v>
      </c>
      <c r="F509" s="74"/>
    </row>
    <row r="510" spans="4:6" x14ac:dyDescent="0.25">
      <c r="D510" s="72" t="s">
        <v>211</v>
      </c>
      <c r="E510" s="59" t="s">
        <v>260</v>
      </c>
      <c r="F510" s="74"/>
    </row>
    <row r="511" spans="4:6" x14ac:dyDescent="0.25">
      <c r="D511" s="72" t="s">
        <v>211</v>
      </c>
      <c r="E511" s="59" t="s">
        <v>261</v>
      </c>
      <c r="F511" s="74"/>
    </row>
    <row r="512" spans="4:6" x14ac:dyDescent="0.25">
      <c r="D512" s="72" t="s">
        <v>211</v>
      </c>
      <c r="E512" s="59" t="s">
        <v>262</v>
      </c>
      <c r="F512" s="74"/>
    </row>
    <row r="513" spans="4:6" x14ac:dyDescent="0.25">
      <c r="D513" s="72" t="s">
        <v>211</v>
      </c>
      <c r="E513" s="59" t="s">
        <v>494</v>
      </c>
      <c r="F513" s="74"/>
    </row>
    <row r="514" spans="4:6" x14ac:dyDescent="0.25">
      <c r="D514" s="72" t="s">
        <v>211</v>
      </c>
      <c r="E514" s="59" t="s">
        <v>495</v>
      </c>
      <c r="F514" s="74"/>
    </row>
    <row r="515" spans="4:6" x14ac:dyDescent="0.25">
      <c r="D515" s="72" t="s">
        <v>211</v>
      </c>
      <c r="E515" s="59" t="s">
        <v>258</v>
      </c>
      <c r="F515" s="74"/>
    </row>
    <row r="516" spans="4:6" x14ac:dyDescent="0.25">
      <c r="D516" s="72" t="s">
        <v>211</v>
      </c>
      <c r="E516" s="59" t="s">
        <v>701</v>
      </c>
      <c r="F516" s="74"/>
    </row>
    <row r="517" spans="4:6" x14ac:dyDescent="0.25">
      <c r="D517" s="72" t="s">
        <v>211</v>
      </c>
      <c r="E517" s="59" t="s">
        <v>265</v>
      </c>
      <c r="F517" s="74"/>
    </row>
    <row r="518" spans="4:6" x14ac:dyDescent="0.25">
      <c r="D518" s="72" t="s">
        <v>211</v>
      </c>
      <c r="E518" s="59" t="s">
        <v>496</v>
      </c>
      <c r="F518" s="74"/>
    </row>
    <row r="519" spans="4:6" x14ac:dyDescent="0.25">
      <c r="D519" s="72" t="s">
        <v>211</v>
      </c>
      <c r="E519" s="59" t="s">
        <v>253</v>
      </c>
      <c r="F519" s="74"/>
    </row>
    <row r="520" spans="4:6" x14ac:dyDescent="0.25">
      <c r="D520" s="72" t="s">
        <v>211</v>
      </c>
      <c r="E520" s="59" t="s">
        <v>252</v>
      </c>
      <c r="F520" s="74"/>
    </row>
    <row r="521" spans="4:6" x14ac:dyDescent="0.25">
      <c r="D521" s="72" t="s">
        <v>211</v>
      </c>
      <c r="E521" s="59" t="s">
        <v>702</v>
      </c>
      <c r="F521" s="74"/>
    </row>
    <row r="522" spans="4:6" x14ac:dyDescent="0.25">
      <c r="D522" s="72" t="s">
        <v>211</v>
      </c>
      <c r="E522" s="59" t="s">
        <v>497</v>
      </c>
      <c r="F522" s="74"/>
    </row>
    <row r="523" spans="4:6" x14ac:dyDescent="0.25">
      <c r="D523" s="72" t="s">
        <v>211</v>
      </c>
      <c r="E523" s="59" t="s">
        <v>254</v>
      </c>
      <c r="F523" s="74"/>
    </row>
    <row r="524" spans="4:6" x14ac:dyDescent="0.25">
      <c r="D524" s="72" t="s">
        <v>211</v>
      </c>
      <c r="E524" s="59" t="s">
        <v>710</v>
      </c>
      <c r="F524" s="74"/>
    </row>
    <row r="525" spans="4:6" x14ac:dyDescent="0.25">
      <c r="D525" s="72" t="s">
        <v>211</v>
      </c>
      <c r="E525" s="59" t="s">
        <v>712</v>
      </c>
      <c r="F525" s="74"/>
    </row>
    <row r="526" spans="4:6" x14ac:dyDescent="0.25">
      <c r="D526" s="72" t="s">
        <v>211</v>
      </c>
      <c r="E526" s="59" t="s">
        <v>704</v>
      </c>
      <c r="F526" s="74"/>
    </row>
    <row r="527" spans="4:6" x14ac:dyDescent="0.25">
      <c r="D527" s="72" t="s">
        <v>211</v>
      </c>
      <c r="E527" s="59" t="s">
        <v>705</v>
      </c>
      <c r="F527" s="74"/>
    </row>
    <row r="528" spans="4:6" x14ac:dyDescent="0.25">
      <c r="D528" s="72" t="s">
        <v>211</v>
      </c>
      <c r="E528" s="59" t="s">
        <v>711</v>
      </c>
      <c r="F528" s="74"/>
    </row>
    <row r="529" spans="4:6" x14ac:dyDescent="0.25">
      <c r="D529" s="72" t="s">
        <v>211</v>
      </c>
      <c r="E529" s="59" t="s">
        <v>708</v>
      </c>
      <c r="F529" s="74"/>
    </row>
    <row r="530" spans="4:6" x14ac:dyDescent="0.25">
      <c r="D530" s="72" t="s">
        <v>211</v>
      </c>
      <c r="E530" s="59" t="s">
        <v>709</v>
      </c>
      <c r="F530" s="74"/>
    </row>
    <row r="531" spans="4:6" x14ac:dyDescent="0.25">
      <c r="D531" s="72" t="s">
        <v>211</v>
      </c>
      <c r="E531" s="59" t="s">
        <v>714</v>
      </c>
      <c r="F531" s="74"/>
    </row>
    <row r="532" spans="4:6" x14ac:dyDescent="0.25">
      <c r="D532" s="72" t="s">
        <v>211</v>
      </c>
      <c r="E532" s="59" t="s">
        <v>707</v>
      </c>
      <c r="F532" s="74"/>
    </row>
    <row r="533" spans="4:6" x14ac:dyDescent="0.25">
      <c r="D533" s="72" t="s">
        <v>211</v>
      </c>
      <c r="E533" s="59" t="s">
        <v>226</v>
      </c>
      <c r="F533" s="74"/>
    </row>
    <row r="534" spans="4:6" x14ac:dyDescent="0.25">
      <c r="D534" s="72" t="s">
        <v>211</v>
      </c>
      <c r="E534" s="59" t="s">
        <v>225</v>
      </c>
      <c r="F534" s="74"/>
    </row>
    <row r="535" spans="4:6" x14ac:dyDescent="0.25">
      <c r="D535" s="72" t="s">
        <v>211</v>
      </c>
      <c r="E535" s="59" t="s">
        <v>264</v>
      </c>
      <c r="F535" s="74"/>
    </row>
    <row r="536" spans="4:6" x14ac:dyDescent="0.25">
      <c r="D536" s="72" t="s">
        <v>211</v>
      </c>
      <c r="E536" s="59" t="s">
        <v>336</v>
      </c>
      <c r="F536" s="74"/>
    </row>
    <row r="537" spans="4:6" x14ac:dyDescent="0.25">
      <c r="D537" s="72" t="s">
        <v>683</v>
      </c>
      <c r="E537" s="59" t="s">
        <v>286</v>
      </c>
      <c r="F537" s="74"/>
    </row>
    <row r="538" spans="4:6" x14ac:dyDescent="0.25">
      <c r="D538" s="72" t="s">
        <v>683</v>
      </c>
      <c r="E538" s="59" t="s">
        <v>255</v>
      </c>
      <c r="F538" s="74"/>
    </row>
    <row r="539" spans="4:6" x14ac:dyDescent="0.25">
      <c r="D539" s="72" t="s">
        <v>683</v>
      </c>
      <c r="E539" s="59" t="s">
        <v>489</v>
      </c>
      <c r="F539" s="74"/>
    </row>
    <row r="540" spans="4:6" x14ac:dyDescent="0.25">
      <c r="D540" s="72" t="s">
        <v>683</v>
      </c>
      <c r="E540" s="59" t="s">
        <v>284</v>
      </c>
      <c r="F540" s="74"/>
    </row>
    <row r="541" spans="4:6" x14ac:dyDescent="0.25">
      <c r="D541" s="72" t="s">
        <v>683</v>
      </c>
      <c r="E541" s="59" t="s">
        <v>285</v>
      </c>
      <c r="F541" s="74"/>
    </row>
    <row r="542" spans="4:6" x14ac:dyDescent="0.25">
      <c r="D542" s="72" t="s">
        <v>683</v>
      </c>
      <c r="E542" s="59" t="s">
        <v>716</v>
      </c>
      <c r="F542" s="74"/>
    </row>
    <row r="543" spans="4:6" x14ac:dyDescent="0.25">
      <c r="D543" s="72" t="s">
        <v>683</v>
      </c>
      <c r="E543" s="59" t="s">
        <v>715</v>
      </c>
      <c r="F543" s="74"/>
    </row>
    <row r="544" spans="4:6" x14ac:dyDescent="0.25">
      <c r="D544" s="72" t="s">
        <v>683</v>
      </c>
      <c r="E544" s="59" t="s">
        <v>271</v>
      </c>
      <c r="F544" s="74"/>
    </row>
    <row r="545" spans="4:6" x14ac:dyDescent="0.25">
      <c r="D545" s="72" t="s">
        <v>683</v>
      </c>
      <c r="E545" s="59" t="s">
        <v>499</v>
      </c>
      <c r="F545" s="74"/>
    </row>
    <row r="546" spans="4:6" x14ac:dyDescent="0.25">
      <c r="D546" s="72" t="s">
        <v>683</v>
      </c>
      <c r="E546" s="59" t="s">
        <v>276</v>
      </c>
      <c r="F546" s="74"/>
    </row>
    <row r="547" spans="4:6" x14ac:dyDescent="0.25">
      <c r="D547" s="72" t="s">
        <v>683</v>
      </c>
      <c r="E547" s="59" t="s">
        <v>274</v>
      </c>
      <c r="F547" s="74"/>
    </row>
    <row r="548" spans="4:6" x14ac:dyDescent="0.25">
      <c r="D548" s="72" t="s">
        <v>683</v>
      </c>
      <c r="E548" s="59" t="s">
        <v>275</v>
      </c>
      <c r="F548" s="74"/>
    </row>
    <row r="549" spans="4:6" x14ac:dyDescent="0.25">
      <c r="D549" s="72" t="s">
        <v>683</v>
      </c>
      <c r="E549" s="59" t="s">
        <v>697</v>
      </c>
      <c r="F549" s="74"/>
    </row>
    <row r="550" spans="4:6" x14ac:dyDescent="0.25">
      <c r="D550" s="72" t="s">
        <v>683</v>
      </c>
      <c r="E550" s="73" t="s">
        <v>324</v>
      </c>
      <c r="F550" s="74"/>
    </row>
    <row r="551" spans="4:6" x14ac:dyDescent="0.25">
      <c r="D551" s="72" t="s">
        <v>683</v>
      </c>
      <c r="E551" s="73" t="s">
        <v>325</v>
      </c>
      <c r="F551" s="74"/>
    </row>
    <row r="552" spans="4:6" x14ac:dyDescent="0.25">
      <c r="D552" s="72" t="s">
        <v>683</v>
      </c>
      <c r="E552" s="59" t="s">
        <v>326</v>
      </c>
      <c r="F552" s="74"/>
    </row>
    <row r="553" spans="4:6" x14ac:dyDescent="0.25">
      <c r="D553" s="72" t="s">
        <v>683</v>
      </c>
      <c r="E553" s="59" t="s">
        <v>266</v>
      </c>
      <c r="F553" s="74"/>
    </row>
    <row r="554" spans="4:6" x14ac:dyDescent="0.25">
      <c r="D554" s="72" t="s">
        <v>683</v>
      </c>
      <c r="E554" s="59" t="s">
        <v>269</v>
      </c>
      <c r="F554" s="74"/>
    </row>
    <row r="555" spans="4:6" x14ac:dyDescent="0.25">
      <c r="D555" s="72" t="s">
        <v>683</v>
      </c>
      <c r="E555" s="59" t="s">
        <v>270</v>
      </c>
      <c r="F555" s="74"/>
    </row>
    <row r="556" spans="4:6" x14ac:dyDescent="0.25">
      <c r="D556" s="72" t="s">
        <v>683</v>
      </c>
      <c r="E556" s="59" t="s">
        <v>327</v>
      </c>
      <c r="F556" s="74"/>
    </row>
    <row r="557" spans="4:6" x14ac:dyDescent="0.25">
      <c r="D557" s="72" t="s">
        <v>683</v>
      </c>
      <c r="E557" s="59" t="s">
        <v>328</v>
      </c>
      <c r="F557" s="74"/>
    </row>
    <row r="558" spans="4:6" x14ac:dyDescent="0.25">
      <c r="D558" s="72" t="s">
        <v>683</v>
      </c>
      <c r="E558" s="59" t="s">
        <v>329</v>
      </c>
      <c r="F558" s="74"/>
    </row>
    <row r="559" spans="4:6" x14ac:dyDescent="0.25">
      <c r="D559" s="72" t="s">
        <v>683</v>
      </c>
      <c r="E559" s="59" t="s">
        <v>330</v>
      </c>
      <c r="F559" s="74"/>
    </row>
    <row r="560" spans="4:6" x14ac:dyDescent="0.25">
      <c r="D560" s="72" t="s">
        <v>683</v>
      </c>
      <c r="E560" s="59" t="s">
        <v>490</v>
      </c>
      <c r="F560" s="74"/>
    </row>
    <row r="561" spans="4:6" x14ac:dyDescent="0.25">
      <c r="D561" s="72" t="s">
        <v>683</v>
      </c>
      <c r="E561" s="59" t="s">
        <v>272</v>
      </c>
      <c r="F561" s="74"/>
    </row>
    <row r="562" spans="4:6" x14ac:dyDescent="0.25">
      <c r="D562" s="72" t="s">
        <v>683</v>
      </c>
      <c r="E562" s="59" t="s">
        <v>498</v>
      </c>
      <c r="F562" s="74"/>
    </row>
    <row r="563" spans="4:6" x14ac:dyDescent="0.25">
      <c r="D563" s="72" t="s">
        <v>683</v>
      </c>
      <c r="E563" s="59" t="s">
        <v>692</v>
      </c>
      <c r="F563" s="74"/>
    </row>
    <row r="564" spans="4:6" x14ac:dyDescent="0.25">
      <c r="D564" s="72" t="s">
        <v>683</v>
      </c>
      <c r="E564" s="59" t="s">
        <v>337</v>
      </c>
      <c r="F564" s="74"/>
    </row>
    <row r="565" spans="4:6" x14ac:dyDescent="0.25">
      <c r="D565" s="72" t="s">
        <v>683</v>
      </c>
      <c r="E565" s="59" t="s">
        <v>259</v>
      </c>
      <c r="F565" s="74"/>
    </row>
    <row r="566" spans="4:6" x14ac:dyDescent="0.25">
      <c r="D566" s="72" t="s">
        <v>683</v>
      </c>
      <c r="E566" s="59" t="s">
        <v>256</v>
      </c>
      <c r="F566" s="74"/>
    </row>
    <row r="567" spans="4:6" x14ac:dyDescent="0.25">
      <c r="D567" s="72" t="s">
        <v>683</v>
      </c>
      <c r="E567" s="59" t="s">
        <v>278</v>
      </c>
      <c r="F567" s="74"/>
    </row>
    <row r="568" spans="4:6" x14ac:dyDescent="0.25">
      <c r="D568" s="72" t="s">
        <v>683</v>
      </c>
      <c r="E568" s="59" t="s">
        <v>279</v>
      </c>
      <c r="F568" s="74"/>
    </row>
    <row r="569" spans="4:6" x14ac:dyDescent="0.25">
      <c r="D569" s="72" t="s">
        <v>683</v>
      </c>
      <c r="E569" s="59" t="s">
        <v>209</v>
      </c>
      <c r="F569" s="74"/>
    </row>
    <row r="570" spans="4:6" x14ac:dyDescent="0.25">
      <c r="D570" s="72" t="s">
        <v>683</v>
      </c>
      <c r="E570" s="59" t="s">
        <v>280</v>
      </c>
      <c r="F570" s="74"/>
    </row>
    <row r="571" spans="4:6" x14ac:dyDescent="0.25">
      <c r="D571" s="72" t="s">
        <v>683</v>
      </c>
      <c r="E571" s="59" t="s">
        <v>693</v>
      </c>
      <c r="F571" s="74"/>
    </row>
    <row r="572" spans="4:6" x14ac:dyDescent="0.25">
      <c r="D572" s="72" t="s">
        <v>683</v>
      </c>
      <c r="E572" s="59" t="s">
        <v>331</v>
      </c>
      <c r="F572" s="74"/>
    </row>
    <row r="573" spans="4:6" x14ac:dyDescent="0.25">
      <c r="D573" s="72" t="s">
        <v>683</v>
      </c>
      <c r="E573" s="59" t="s">
        <v>257</v>
      </c>
      <c r="F573" s="74"/>
    </row>
    <row r="574" spans="4:6" x14ac:dyDescent="0.25">
      <c r="D574" s="72" t="s">
        <v>683</v>
      </c>
      <c r="E574" s="59" t="s">
        <v>332</v>
      </c>
      <c r="F574" s="74"/>
    </row>
    <row r="575" spans="4:6" x14ac:dyDescent="0.25">
      <c r="D575" s="72" t="s">
        <v>683</v>
      </c>
      <c r="E575" s="59" t="s">
        <v>263</v>
      </c>
      <c r="F575" s="74"/>
    </row>
    <row r="576" spans="4:6" x14ac:dyDescent="0.25">
      <c r="D576" s="72" t="s">
        <v>683</v>
      </c>
      <c r="E576" s="59" t="s">
        <v>273</v>
      </c>
      <c r="F576" s="74"/>
    </row>
    <row r="577" spans="4:6" x14ac:dyDescent="0.25">
      <c r="D577" s="72" t="s">
        <v>683</v>
      </c>
      <c r="E577" s="59" t="s">
        <v>703</v>
      </c>
      <c r="F577" s="74"/>
    </row>
    <row r="578" spans="4:6" x14ac:dyDescent="0.25">
      <c r="D578" s="72" t="s">
        <v>683</v>
      </c>
      <c r="E578" s="59" t="s">
        <v>698</v>
      </c>
      <c r="F578" s="74"/>
    </row>
    <row r="579" spans="4:6" x14ac:dyDescent="0.25">
      <c r="D579" s="72" t="s">
        <v>683</v>
      </c>
      <c r="E579" s="59" t="s">
        <v>694</v>
      </c>
      <c r="F579" s="74"/>
    </row>
    <row r="580" spans="4:6" x14ac:dyDescent="0.25">
      <c r="D580" s="72" t="s">
        <v>683</v>
      </c>
      <c r="E580" s="59" t="s">
        <v>696</v>
      </c>
      <c r="F580" s="74"/>
    </row>
    <row r="581" spans="4:6" x14ac:dyDescent="0.25">
      <c r="D581" s="72" t="s">
        <v>683</v>
      </c>
      <c r="E581" s="59" t="s">
        <v>695</v>
      </c>
      <c r="F581" s="74"/>
    </row>
    <row r="582" spans="4:6" x14ac:dyDescent="0.25">
      <c r="D582" s="72" t="s">
        <v>683</v>
      </c>
      <c r="E582" s="59" t="s">
        <v>333</v>
      </c>
      <c r="F582" s="74"/>
    </row>
    <row r="583" spans="4:6" x14ac:dyDescent="0.25">
      <c r="D583" s="72" t="s">
        <v>683</v>
      </c>
      <c r="E583" s="59" t="s">
        <v>334</v>
      </c>
      <c r="F583" s="74"/>
    </row>
    <row r="584" spans="4:6" x14ac:dyDescent="0.25">
      <c r="D584" s="72" t="s">
        <v>683</v>
      </c>
      <c r="E584" s="59" t="s">
        <v>277</v>
      </c>
      <c r="F584" s="74"/>
    </row>
    <row r="585" spans="4:6" x14ac:dyDescent="0.25">
      <c r="D585" s="72" t="s">
        <v>683</v>
      </c>
      <c r="E585" s="59" t="s">
        <v>267</v>
      </c>
      <c r="F585" s="74"/>
    </row>
    <row r="586" spans="4:6" x14ac:dyDescent="0.25">
      <c r="D586" s="72" t="s">
        <v>683</v>
      </c>
      <c r="E586" s="59" t="s">
        <v>338</v>
      </c>
      <c r="F586" s="74"/>
    </row>
    <row r="587" spans="4:6" x14ac:dyDescent="0.25">
      <c r="D587" s="72" t="s">
        <v>683</v>
      </c>
      <c r="E587" s="59" t="s">
        <v>335</v>
      </c>
      <c r="F587" s="74"/>
    </row>
    <row r="588" spans="4:6" x14ac:dyDescent="0.25">
      <c r="D588" s="72" t="s">
        <v>683</v>
      </c>
      <c r="E588" s="59" t="s">
        <v>282</v>
      </c>
      <c r="F588" s="74"/>
    </row>
    <row r="589" spans="4:6" x14ac:dyDescent="0.25">
      <c r="D589" s="72" t="s">
        <v>683</v>
      </c>
      <c r="E589" s="59" t="s">
        <v>281</v>
      </c>
      <c r="F589" s="74"/>
    </row>
    <row r="590" spans="4:6" x14ac:dyDescent="0.25">
      <c r="D590" s="72" t="s">
        <v>683</v>
      </c>
      <c r="E590" s="59" t="s">
        <v>287</v>
      </c>
      <c r="F590" s="74"/>
    </row>
    <row r="591" spans="4:6" x14ac:dyDescent="0.25">
      <c r="D591" s="72" t="s">
        <v>683</v>
      </c>
      <c r="E591" s="73" t="s">
        <v>227</v>
      </c>
      <c r="F591" s="74"/>
    </row>
    <row r="592" spans="4:6" x14ac:dyDescent="0.25">
      <c r="D592" s="72" t="s">
        <v>683</v>
      </c>
      <c r="E592" s="59" t="s">
        <v>227</v>
      </c>
      <c r="F592" s="74"/>
    </row>
    <row r="593" spans="4:6" x14ac:dyDescent="0.25">
      <c r="D593" s="72" t="s">
        <v>683</v>
      </c>
      <c r="E593" s="59" t="s">
        <v>491</v>
      </c>
      <c r="F593" s="74"/>
    </row>
    <row r="594" spans="4:6" x14ac:dyDescent="0.25">
      <c r="D594" s="72" t="s">
        <v>683</v>
      </c>
      <c r="E594" s="59" t="s">
        <v>492</v>
      </c>
      <c r="F594" s="74"/>
    </row>
    <row r="595" spans="4:6" x14ac:dyDescent="0.25">
      <c r="D595" s="72" t="s">
        <v>683</v>
      </c>
      <c r="E595" s="59" t="s">
        <v>493</v>
      </c>
      <c r="F595" s="74"/>
    </row>
    <row r="596" spans="4:6" x14ac:dyDescent="0.25">
      <c r="D596" s="72" t="s">
        <v>683</v>
      </c>
      <c r="E596" s="59" t="s">
        <v>283</v>
      </c>
      <c r="F596" s="74"/>
    </row>
    <row r="597" spans="4:6" x14ac:dyDescent="0.25">
      <c r="D597" s="72" t="s">
        <v>683</v>
      </c>
      <c r="E597" s="59" t="s">
        <v>713</v>
      </c>
      <c r="F597" s="74"/>
    </row>
    <row r="598" spans="4:6" x14ac:dyDescent="0.25">
      <c r="D598" s="72" t="s">
        <v>683</v>
      </c>
      <c r="E598" s="59" t="s">
        <v>500</v>
      </c>
      <c r="F598" s="74"/>
    </row>
    <row r="599" spans="4:6" x14ac:dyDescent="0.25">
      <c r="D599" s="72" t="s">
        <v>683</v>
      </c>
      <c r="E599" s="59" t="s">
        <v>706</v>
      </c>
      <c r="F599" s="74"/>
    </row>
    <row r="600" spans="4:6" x14ac:dyDescent="0.25">
      <c r="D600" s="72" t="s">
        <v>683</v>
      </c>
      <c r="E600" s="59" t="s">
        <v>699</v>
      </c>
      <c r="F600" s="74"/>
    </row>
    <row r="601" spans="4:6" x14ac:dyDescent="0.25">
      <c r="D601" s="72" t="s">
        <v>683</v>
      </c>
      <c r="E601" s="59" t="s">
        <v>700</v>
      </c>
      <c r="F601" s="74"/>
    </row>
    <row r="602" spans="4:6" x14ac:dyDescent="0.25">
      <c r="D602" s="72" t="s">
        <v>683</v>
      </c>
      <c r="E602" s="59" t="s">
        <v>268</v>
      </c>
      <c r="F602" s="74"/>
    </row>
    <row r="603" spans="4:6" x14ac:dyDescent="0.25">
      <c r="D603" s="72" t="s">
        <v>683</v>
      </c>
      <c r="E603" s="59" t="s">
        <v>260</v>
      </c>
      <c r="F603" s="74"/>
    </row>
    <row r="604" spans="4:6" x14ac:dyDescent="0.25">
      <c r="D604" s="72" t="s">
        <v>683</v>
      </c>
      <c r="E604" s="59" t="s">
        <v>261</v>
      </c>
      <c r="F604" s="74"/>
    </row>
    <row r="605" spans="4:6" x14ac:dyDescent="0.25">
      <c r="D605" s="72" t="s">
        <v>683</v>
      </c>
      <c r="E605" s="59" t="s">
        <v>262</v>
      </c>
      <c r="F605" s="74"/>
    </row>
    <row r="606" spans="4:6" x14ac:dyDescent="0.25">
      <c r="D606" s="72" t="s">
        <v>683</v>
      </c>
      <c r="E606" s="59" t="s">
        <v>494</v>
      </c>
      <c r="F606" s="74"/>
    </row>
    <row r="607" spans="4:6" x14ac:dyDescent="0.25">
      <c r="D607" s="72" t="s">
        <v>683</v>
      </c>
      <c r="E607" s="59" t="s">
        <v>495</v>
      </c>
      <c r="F607" s="74"/>
    </row>
    <row r="608" spans="4:6" x14ac:dyDescent="0.25">
      <c r="D608" s="72" t="s">
        <v>683</v>
      </c>
      <c r="E608" s="59" t="s">
        <v>258</v>
      </c>
      <c r="F608" s="74"/>
    </row>
    <row r="609" spans="4:6" x14ac:dyDescent="0.25">
      <c r="D609" s="72" t="s">
        <v>683</v>
      </c>
      <c r="E609" s="59" t="s">
        <v>701</v>
      </c>
      <c r="F609" s="74"/>
    </row>
    <row r="610" spans="4:6" x14ac:dyDescent="0.25">
      <c r="D610" s="72" t="s">
        <v>683</v>
      </c>
      <c r="E610" s="59" t="s">
        <v>265</v>
      </c>
      <c r="F610" s="74"/>
    </row>
    <row r="611" spans="4:6" x14ac:dyDescent="0.25">
      <c r="D611" s="72" t="s">
        <v>683</v>
      </c>
      <c r="E611" s="59" t="s">
        <v>496</v>
      </c>
      <c r="F611" s="74"/>
    </row>
    <row r="612" spans="4:6" x14ac:dyDescent="0.25">
      <c r="D612" s="72" t="s">
        <v>683</v>
      </c>
      <c r="E612" s="59" t="s">
        <v>253</v>
      </c>
      <c r="F612" s="74"/>
    </row>
    <row r="613" spans="4:6" x14ac:dyDescent="0.25">
      <c r="D613" s="72" t="s">
        <v>683</v>
      </c>
      <c r="E613" s="59" t="s">
        <v>252</v>
      </c>
      <c r="F613" s="74"/>
    </row>
    <row r="614" spans="4:6" x14ac:dyDescent="0.25">
      <c r="D614" s="72" t="s">
        <v>683</v>
      </c>
      <c r="E614" s="59" t="s">
        <v>702</v>
      </c>
      <c r="F614" s="74"/>
    </row>
    <row r="615" spans="4:6" x14ac:dyDescent="0.25">
      <c r="D615" s="72" t="s">
        <v>683</v>
      </c>
      <c r="E615" s="59" t="s">
        <v>497</v>
      </c>
      <c r="F615" s="74"/>
    </row>
    <row r="616" spans="4:6" x14ac:dyDescent="0.25">
      <c r="D616" s="72" t="s">
        <v>683</v>
      </c>
      <c r="E616" s="59" t="s">
        <v>254</v>
      </c>
      <c r="F616" s="74"/>
    </row>
    <row r="617" spans="4:6" x14ac:dyDescent="0.25">
      <c r="D617" s="72" t="s">
        <v>683</v>
      </c>
      <c r="E617" s="59" t="s">
        <v>710</v>
      </c>
      <c r="F617" s="74"/>
    </row>
    <row r="618" spans="4:6" x14ac:dyDescent="0.25">
      <c r="D618" s="72" t="s">
        <v>683</v>
      </c>
      <c r="E618" s="59" t="s">
        <v>712</v>
      </c>
      <c r="F618" s="74"/>
    </row>
    <row r="619" spans="4:6" x14ac:dyDescent="0.25">
      <c r="D619" s="72" t="s">
        <v>683</v>
      </c>
      <c r="E619" s="59" t="s">
        <v>704</v>
      </c>
      <c r="F619" s="74"/>
    </row>
    <row r="620" spans="4:6" x14ac:dyDescent="0.25">
      <c r="D620" s="72" t="s">
        <v>683</v>
      </c>
      <c r="E620" s="59" t="s">
        <v>705</v>
      </c>
      <c r="F620" s="74"/>
    </row>
    <row r="621" spans="4:6" x14ac:dyDescent="0.25">
      <c r="D621" s="72" t="s">
        <v>683</v>
      </c>
      <c r="E621" s="59" t="s">
        <v>711</v>
      </c>
      <c r="F621" s="74"/>
    </row>
    <row r="622" spans="4:6" x14ac:dyDescent="0.25">
      <c r="D622" s="72" t="s">
        <v>683</v>
      </c>
      <c r="E622" s="59" t="s">
        <v>708</v>
      </c>
      <c r="F622" s="74"/>
    </row>
    <row r="623" spans="4:6" x14ac:dyDescent="0.25">
      <c r="D623" s="72" t="s">
        <v>683</v>
      </c>
      <c r="E623" s="59" t="s">
        <v>709</v>
      </c>
      <c r="F623" s="74"/>
    </row>
    <row r="624" spans="4:6" x14ac:dyDescent="0.25">
      <c r="D624" s="72" t="s">
        <v>683</v>
      </c>
      <c r="E624" s="59" t="s">
        <v>714</v>
      </c>
      <c r="F624" s="74"/>
    </row>
    <row r="625" spans="4:6" x14ac:dyDescent="0.25">
      <c r="D625" s="72" t="s">
        <v>683</v>
      </c>
      <c r="E625" s="59" t="s">
        <v>707</v>
      </c>
      <c r="F625" s="74"/>
    </row>
    <row r="626" spans="4:6" x14ac:dyDescent="0.25">
      <c r="D626" s="72" t="s">
        <v>683</v>
      </c>
      <c r="E626" s="59" t="s">
        <v>226</v>
      </c>
      <c r="F626" s="74"/>
    </row>
    <row r="627" spans="4:6" x14ac:dyDescent="0.25">
      <c r="D627" s="72" t="s">
        <v>683</v>
      </c>
      <c r="E627" s="59" t="s">
        <v>225</v>
      </c>
      <c r="F627" s="74"/>
    </row>
    <row r="628" spans="4:6" x14ac:dyDescent="0.25">
      <c r="D628" s="72" t="s">
        <v>683</v>
      </c>
      <c r="E628" s="59" t="s">
        <v>264</v>
      </c>
      <c r="F628" s="74"/>
    </row>
    <row r="629" spans="4:6" x14ac:dyDescent="0.25">
      <c r="D629" s="72" t="s">
        <v>683</v>
      </c>
      <c r="E629" s="59" t="s">
        <v>336</v>
      </c>
      <c r="F629" s="74"/>
    </row>
    <row r="630" spans="4:6" x14ac:dyDescent="0.25">
      <c r="D630" s="72" t="s">
        <v>212</v>
      </c>
      <c r="E630" s="73" t="s">
        <v>0</v>
      </c>
      <c r="F630" s="74"/>
    </row>
    <row r="631" spans="4:6" x14ac:dyDescent="0.25">
      <c r="D631" s="72" t="s">
        <v>212</v>
      </c>
      <c r="E631" s="73" t="s">
        <v>3</v>
      </c>
      <c r="F631" s="74"/>
    </row>
    <row r="632" spans="4:6" x14ac:dyDescent="0.25">
      <c r="D632" s="72" t="s">
        <v>212</v>
      </c>
      <c r="E632" s="73" t="s">
        <v>4</v>
      </c>
      <c r="F632" s="74"/>
    </row>
    <row r="633" spans="4:6" x14ac:dyDescent="0.25">
      <c r="D633" s="72" t="s">
        <v>212</v>
      </c>
      <c r="E633" s="73" t="s">
        <v>20</v>
      </c>
      <c r="F633" s="74"/>
    </row>
    <row r="634" spans="4:6" x14ac:dyDescent="0.25">
      <c r="D634" s="72" t="s">
        <v>212</v>
      </c>
      <c r="E634" s="73" t="s">
        <v>27</v>
      </c>
      <c r="F634" s="74"/>
    </row>
    <row r="635" spans="4:6" x14ac:dyDescent="0.25">
      <c r="D635" s="72" t="s">
        <v>212</v>
      </c>
      <c r="E635" s="73" t="s">
        <v>87</v>
      </c>
      <c r="F635" s="74"/>
    </row>
    <row r="636" spans="4:6" x14ac:dyDescent="0.25">
      <c r="D636" s="72" t="s">
        <v>613</v>
      </c>
      <c r="E636" s="73" t="s">
        <v>21</v>
      </c>
      <c r="F636" s="74"/>
    </row>
    <row r="637" spans="4:6" x14ac:dyDescent="0.25">
      <c r="D637" s="72" t="s">
        <v>613</v>
      </c>
      <c r="E637" s="73" t="s">
        <v>20</v>
      </c>
      <c r="F637" s="74"/>
    </row>
    <row r="638" spans="4:6" x14ac:dyDescent="0.25">
      <c r="D638" s="72" t="s">
        <v>296</v>
      </c>
      <c r="E638" s="73" t="s">
        <v>323</v>
      </c>
      <c r="F638" s="74"/>
    </row>
    <row r="639" spans="4:6" x14ac:dyDescent="0.25">
      <c r="D639" s="72" t="s">
        <v>554</v>
      </c>
      <c r="E639" s="73" t="s">
        <v>323</v>
      </c>
      <c r="F639" s="74"/>
    </row>
    <row r="640" spans="4:6" x14ac:dyDescent="0.25">
      <c r="D640" s="72" t="s">
        <v>555</v>
      </c>
      <c r="E640" s="73" t="s">
        <v>323</v>
      </c>
      <c r="F640" s="74"/>
    </row>
    <row r="641" spans="4:6" x14ac:dyDescent="0.25">
      <c r="D641" s="72" t="s">
        <v>299</v>
      </c>
      <c r="E641" s="73" t="s">
        <v>323</v>
      </c>
      <c r="F641" s="74"/>
    </row>
    <row r="642" spans="4:6" x14ac:dyDescent="0.25">
      <c r="D642" s="72" t="s">
        <v>297</v>
      </c>
      <c r="E642" s="73" t="s">
        <v>323</v>
      </c>
      <c r="F642" s="74"/>
    </row>
    <row r="643" spans="4:6" x14ac:dyDescent="0.25">
      <c r="D643" s="72" t="s">
        <v>298</v>
      </c>
      <c r="E643" s="73" t="s">
        <v>323</v>
      </c>
      <c r="F643" s="74"/>
    </row>
    <row r="644" spans="4:6" x14ac:dyDescent="0.25">
      <c r="D644" s="72" t="s">
        <v>48</v>
      </c>
      <c r="E644" s="73" t="s">
        <v>323</v>
      </c>
      <c r="F644" s="74"/>
    </row>
    <row r="645" spans="4:6" x14ac:dyDescent="0.25">
      <c r="D645" s="72" t="s">
        <v>12</v>
      </c>
      <c r="E645" s="73" t="s">
        <v>93</v>
      </c>
      <c r="F645" s="74"/>
    </row>
    <row r="646" spans="4:6" x14ac:dyDescent="0.25">
      <c r="D646" s="72" t="s">
        <v>12</v>
      </c>
      <c r="E646" s="73" t="s">
        <v>94</v>
      </c>
      <c r="F646" s="74"/>
    </row>
    <row r="647" spans="4:6" x14ac:dyDescent="0.25">
      <c r="D647" s="72" t="s">
        <v>12</v>
      </c>
      <c r="E647" s="73" t="s">
        <v>95</v>
      </c>
      <c r="F647" s="74"/>
    </row>
    <row r="648" spans="4:6" x14ac:dyDescent="0.25">
      <c r="D648" s="72" t="s">
        <v>12</v>
      </c>
      <c r="E648" s="73" t="s">
        <v>96</v>
      </c>
      <c r="F648" s="74"/>
    </row>
    <row r="649" spans="4:6" x14ac:dyDescent="0.25">
      <c r="D649" s="72" t="s">
        <v>12</v>
      </c>
      <c r="E649" s="73" t="s">
        <v>97</v>
      </c>
      <c r="F649" s="74"/>
    </row>
    <row r="650" spans="4:6" x14ac:dyDescent="0.25">
      <c r="D650" s="72" t="s">
        <v>12</v>
      </c>
      <c r="E650" s="73" t="s">
        <v>98</v>
      </c>
      <c r="F650" s="74"/>
    </row>
    <row r="651" spans="4:6" x14ac:dyDescent="0.25">
      <c r="D651" s="72" t="s">
        <v>12</v>
      </c>
      <c r="E651" s="73" t="s">
        <v>99</v>
      </c>
      <c r="F651" s="74"/>
    </row>
    <row r="652" spans="4:6" x14ac:dyDescent="0.25">
      <c r="D652" s="72" t="s">
        <v>12</v>
      </c>
      <c r="E652" s="73" t="s">
        <v>100</v>
      </c>
      <c r="F652" s="74"/>
    </row>
    <row r="653" spans="4:6" x14ac:dyDescent="0.25">
      <c r="D653" s="72" t="s">
        <v>12</v>
      </c>
      <c r="E653" s="73" t="s">
        <v>101</v>
      </c>
      <c r="F653" s="74"/>
    </row>
    <row r="654" spans="4:6" x14ac:dyDescent="0.25">
      <c r="D654" s="72" t="s">
        <v>12</v>
      </c>
      <c r="E654" s="73" t="s">
        <v>102</v>
      </c>
      <c r="F654" s="74"/>
    </row>
    <row r="655" spans="4:6" x14ac:dyDescent="0.25">
      <c r="D655" s="72" t="s">
        <v>12</v>
      </c>
      <c r="E655" s="73" t="s">
        <v>102</v>
      </c>
      <c r="F655" s="74"/>
    </row>
    <row r="656" spans="4:6" x14ac:dyDescent="0.25">
      <c r="D656" s="72" t="s">
        <v>12</v>
      </c>
      <c r="E656" s="73" t="s">
        <v>103</v>
      </c>
      <c r="F656" s="74"/>
    </row>
    <row r="657" spans="4:6" x14ac:dyDescent="0.25">
      <c r="D657" s="72" t="s">
        <v>12</v>
      </c>
      <c r="E657" s="73" t="s">
        <v>156</v>
      </c>
      <c r="F657" s="74"/>
    </row>
    <row r="658" spans="4:6" x14ac:dyDescent="0.25">
      <c r="D658" s="72" t="s">
        <v>12</v>
      </c>
      <c r="E658" s="73" t="s">
        <v>157</v>
      </c>
      <c r="F658" s="74"/>
    </row>
    <row r="659" spans="4:6" x14ac:dyDescent="0.25">
      <c r="D659" s="72" t="s">
        <v>12</v>
      </c>
      <c r="E659" s="73" t="s">
        <v>104</v>
      </c>
      <c r="F659" s="74"/>
    </row>
    <row r="660" spans="4:6" x14ac:dyDescent="0.25">
      <c r="D660" s="72" t="s">
        <v>12</v>
      </c>
      <c r="E660" s="73" t="s">
        <v>105</v>
      </c>
      <c r="F660" s="74"/>
    </row>
    <row r="661" spans="4:6" x14ac:dyDescent="0.25">
      <c r="D661" s="72" t="s">
        <v>12</v>
      </c>
      <c r="E661" s="73" t="s">
        <v>106</v>
      </c>
      <c r="F661" s="74"/>
    </row>
    <row r="662" spans="4:6" x14ac:dyDescent="0.25">
      <c r="D662" s="72" t="s">
        <v>12</v>
      </c>
      <c r="E662" s="73" t="s">
        <v>107</v>
      </c>
      <c r="F662" s="74"/>
    </row>
    <row r="663" spans="4:6" x14ac:dyDescent="0.25">
      <c r="D663" s="72" t="s">
        <v>12</v>
      </c>
      <c r="E663" s="73" t="s">
        <v>108</v>
      </c>
      <c r="F663" s="74"/>
    </row>
    <row r="664" spans="4:6" x14ac:dyDescent="0.25">
      <c r="D664" s="72" t="s">
        <v>12</v>
      </c>
      <c r="E664" s="73" t="s">
        <v>109</v>
      </c>
      <c r="F664" s="74"/>
    </row>
    <row r="665" spans="4:6" x14ac:dyDescent="0.25">
      <c r="D665" s="72" t="s">
        <v>12</v>
      </c>
      <c r="E665" s="73" t="s">
        <v>158</v>
      </c>
      <c r="F665" s="74"/>
    </row>
    <row r="666" spans="4:6" x14ac:dyDescent="0.25">
      <c r="D666" s="72" t="s">
        <v>12</v>
      </c>
      <c r="E666" s="73" t="s">
        <v>159</v>
      </c>
      <c r="F666" s="74"/>
    </row>
    <row r="667" spans="4:6" x14ac:dyDescent="0.25">
      <c r="D667" s="72" t="s">
        <v>12</v>
      </c>
      <c r="E667" s="73" t="s">
        <v>160</v>
      </c>
      <c r="F667" s="74"/>
    </row>
    <row r="668" spans="4:6" x14ac:dyDescent="0.25">
      <c r="D668" s="72" t="s">
        <v>12</v>
      </c>
      <c r="E668" s="73" t="s">
        <v>111</v>
      </c>
      <c r="F668" s="74"/>
    </row>
    <row r="669" spans="4:6" x14ac:dyDescent="0.25">
      <c r="D669" s="72" t="s">
        <v>12</v>
      </c>
      <c r="E669" s="73" t="s">
        <v>112</v>
      </c>
      <c r="F669" s="74"/>
    </row>
    <row r="670" spans="4:6" x14ac:dyDescent="0.25">
      <c r="D670" s="72" t="s">
        <v>12</v>
      </c>
      <c r="E670" s="73" t="s">
        <v>113</v>
      </c>
      <c r="F670" s="74"/>
    </row>
    <row r="671" spans="4:6" x14ac:dyDescent="0.25">
      <c r="D671" s="72" t="s">
        <v>12</v>
      </c>
      <c r="E671" s="73" t="s">
        <v>114</v>
      </c>
      <c r="F671" s="74"/>
    </row>
    <row r="672" spans="4:6" x14ac:dyDescent="0.25">
      <c r="D672" s="72" t="s">
        <v>12</v>
      </c>
      <c r="E672" s="73" t="s">
        <v>110</v>
      </c>
      <c r="F672" s="74"/>
    </row>
    <row r="673" spans="4:6" x14ac:dyDescent="0.25">
      <c r="D673" s="72" t="s">
        <v>12</v>
      </c>
      <c r="E673" s="73" t="s">
        <v>116</v>
      </c>
      <c r="F673" s="74"/>
    </row>
    <row r="674" spans="4:6" x14ac:dyDescent="0.25">
      <c r="D674" s="72" t="s">
        <v>12</v>
      </c>
      <c r="E674" s="73" t="s">
        <v>115</v>
      </c>
      <c r="F674" s="74"/>
    </row>
    <row r="675" spans="4:6" x14ac:dyDescent="0.25">
      <c r="D675" s="72" t="s">
        <v>12</v>
      </c>
      <c r="E675" s="73" t="s">
        <v>117</v>
      </c>
      <c r="F675" s="74"/>
    </row>
    <row r="676" spans="4:6" x14ac:dyDescent="0.25">
      <c r="D676" s="72" t="s">
        <v>12</v>
      </c>
      <c r="E676" s="73" t="s">
        <v>118</v>
      </c>
      <c r="F676" s="74"/>
    </row>
    <row r="677" spans="4:6" x14ac:dyDescent="0.25">
      <c r="D677" s="72" t="s">
        <v>12</v>
      </c>
      <c r="E677" s="73" t="s">
        <v>119</v>
      </c>
      <c r="F677" s="74"/>
    </row>
    <row r="678" spans="4:6" x14ac:dyDescent="0.25">
      <c r="D678" s="72" t="s">
        <v>12</v>
      </c>
      <c r="E678" s="73" t="s">
        <v>120</v>
      </c>
      <c r="F678" s="74"/>
    </row>
    <row r="679" spans="4:6" x14ac:dyDescent="0.25">
      <c r="D679" s="72" t="s">
        <v>12</v>
      </c>
      <c r="E679" s="73" t="s">
        <v>121</v>
      </c>
      <c r="F679" s="74"/>
    </row>
    <row r="680" spans="4:6" x14ac:dyDescent="0.25">
      <c r="D680" s="72" t="s">
        <v>12</v>
      </c>
      <c r="E680" s="73" t="s">
        <v>122</v>
      </c>
      <c r="F680" s="74"/>
    </row>
    <row r="681" spans="4:6" x14ac:dyDescent="0.25">
      <c r="D681" s="72" t="s">
        <v>12</v>
      </c>
      <c r="E681" s="73" t="s">
        <v>123</v>
      </c>
      <c r="F681" s="74"/>
    </row>
    <row r="682" spans="4:6" x14ac:dyDescent="0.25">
      <c r="D682" s="72" t="s">
        <v>12</v>
      </c>
      <c r="E682" s="73" t="s">
        <v>124</v>
      </c>
      <c r="F682" s="74"/>
    </row>
    <row r="683" spans="4:6" x14ac:dyDescent="0.25">
      <c r="D683" s="72" t="s">
        <v>12</v>
      </c>
      <c r="E683" s="73" t="s">
        <v>125</v>
      </c>
      <c r="F683" s="74"/>
    </row>
    <row r="684" spans="4:6" x14ac:dyDescent="0.25">
      <c r="D684" s="72" t="s">
        <v>12</v>
      </c>
      <c r="E684" s="73" t="s">
        <v>126</v>
      </c>
      <c r="F684" s="74"/>
    </row>
    <row r="685" spans="4:6" x14ac:dyDescent="0.25">
      <c r="D685" s="72" t="s">
        <v>12</v>
      </c>
      <c r="E685" s="73" t="s">
        <v>127</v>
      </c>
      <c r="F685" s="74"/>
    </row>
    <row r="686" spans="4:6" x14ac:dyDescent="0.25">
      <c r="D686" s="72" t="s">
        <v>12</v>
      </c>
      <c r="E686" s="73" t="s">
        <v>128</v>
      </c>
      <c r="F686" s="74"/>
    </row>
    <row r="687" spans="4:6" x14ac:dyDescent="0.25">
      <c r="D687" s="72" t="s">
        <v>12</v>
      </c>
      <c r="E687" s="73" t="s">
        <v>129</v>
      </c>
      <c r="F687" s="74"/>
    </row>
    <row r="688" spans="4:6" x14ac:dyDescent="0.25">
      <c r="D688" s="72" t="s">
        <v>12</v>
      </c>
      <c r="E688" s="73" t="s">
        <v>130</v>
      </c>
      <c r="F688" s="74"/>
    </row>
    <row r="689" spans="4:6" x14ac:dyDescent="0.25">
      <c r="D689" s="72" t="s">
        <v>12</v>
      </c>
      <c r="E689" s="73" t="s">
        <v>131</v>
      </c>
      <c r="F689" s="74"/>
    </row>
    <row r="690" spans="4:6" x14ac:dyDescent="0.25">
      <c r="D690" s="72" t="s">
        <v>12</v>
      </c>
      <c r="E690" s="73" t="s">
        <v>132</v>
      </c>
      <c r="F690" s="74"/>
    </row>
    <row r="691" spans="4:6" x14ac:dyDescent="0.25">
      <c r="D691" s="72" t="s">
        <v>12</v>
      </c>
      <c r="E691" s="73" t="s">
        <v>133</v>
      </c>
      <c r="F691" s="74"/>
    </row>
    <row r="692" spans="4:6" x14ac:dyDescent="0.25">
      <c r="D692" s="72" t="s">
        <v>12</v>
      </c>
      <c r="E692" s="73" t="s">
        <v>134</v>
      </c>
      <c r="F692" s="74"/>
    </row>
    <row r="693" spans="4:6" x14ac:dyDescent="0.25">
      <c r="D693" s="72" t="s">
        <v>12</v>
      </c>
      <c r="E693" s="73" t="s">
        <v>135</v>
      </c>
      <c r="F693" s="74"/>
    </row>
    <row r="694" spans="4:6" x14ac:dyDescent="0.25">
      <c r="D694" s="72" t="s">
        <v>12</v>
      </c>
      <c r="E694" s="73" t="s">
        <v>137</v>
      </c>
      <c r="F694" s="74"/>
    </row>
    <row r="695" spans="4:6" x14ac:dyDescent="0.25">
      <c r="D695" s="72" t="s">
        <v>12</v>
      </c>
      <c r="E695" s="73" t="s">
        <v>138</v>
      </c>
      <c r="F695" s="74"/>
    </row>
    <row r="696" spans="4:6" x14ac:dyDescent="0.25">
      <c r="D696" s="72" t="s">
        <v>12</v>
      </c>
      <c r="E696" s="73" t="s">
        <v>139</v>
      </c>
      <c r="F696" s="74"/>
    </row>
    <row r="697" spans="4:6" x14ac:dyDescent="0.25">
      <c r="D697" s="72" t="s">
        <v>12</v>
      </c>
      <c r="E697" s="73" t="s">
        <v>140</v>
      </c>
      <c r="F697" s="74"/>
    </row>
    <row r="698" spans="4:6" x14ac:dyDescent="0.25">
      <c r="D698" s="72" t="s">
        <v>12</v>
      </c>
      <c r="E698" s="73" t="s">
        <v>141</v>
      </c>
      <c r="F698" s="74"/>
    </row>
    <row r="699" spans="4:6" x14ac:dyDescent="0.25">
      <c r="D699" s="72" t="s">
        <v>12</v>
      </c>
      <c r="E699" s="73" t="s">
        <v>142</v>
      </c>
      <c r="F699" s="74"/>
    </row>
    <row r="700" spans="4:6" x14ac:dyDescent="0.25">
      <c r="D700" s="72" t="s">
        <v>12</v>
      </c>
      <c r="E700" s="73" t="s">
        <v>143</v>
      </c>
      <c r="F700" s="74"/>
    </row>
    <row r="701" spans="4:6" x14ac:dyDescent="0.25">
      <c r="D701" s="72" t="s">
        <v>12</v>
      </c>
      <c r="E701" s="73" t="s">
        <v>144</v>
      </c>
      <c r="F701" s="74"/>
    </row>
    <row r="702" spans="4:6" x14ac:dyDescent="0.25">
      <c r="D702" s="72" t="s">
        <v>12</v>
      </c>
      <c r="E702" s="73" t="s">
        <v>145</v>
      </c>
      <c r="F702" s="74"/>
    </row>
    <row r="703" spans="4:6" x14ac:dyDescent="0.25">
      <c r="D703" s="72" t="s">
        <v>12</v>
      </c>
      <c r="E703" s="73" t="s">
        <v>136</v>
      </c>
      <c r="F703" s="74"/>
    </row>
    <row r="704" spans="4:6" x14ac:dyDescent="0.25">
      <c r="D704" s="72" t="s">
        <v>12</v>
      </c>
      <c r="E704" s="73" t="s">
        <v>161</v>
      </c>
      <c r="F704" s="74"/>
    </row>
    <row r="705" spans="4:6" x14ac:dyDescent="0.25">
      <c r="D705" s="72" t="s">
        <v>12</v>
      </c>
      <c r="E705" s="73" t="s">
        <v>146</v>
      </c>
      <c r="F705" s="74"/>
    </row>
    <row r="706" spans="4:6" x14ac:dyDescent="0.25">
      <c r="D706" s="72" t="s">
        <v>12</v>
      </c>
      <c r="E706" s="73" t="s">
        <v>147</v>
      </c>
      <c r="F706" s="74"/>
    </row>
    <row r="707" spans="4:6" x14ac:dyDescent="0.25">
      <c r="D707" s="72" t="s">
        <v>12</v>
      </c>
      <c r="E707" s="73" t="s">
        <v>148</v>
      </c>
      <c r="F707" s="74"/>
    </row>
    <row r="708" spans="4:6" x14ac:dyDescent="0.25">
      <c r="D708" s="72" t="s">
        <v>12</v>
      </c>
      <c r="E708" s="73" t="s">
        <v>149</v>
      </c>
      <c r="F708" s="74"/>
    </row>
    <row r="709" spans="4:6" x14ac:dyDescent="0.25">
      <c r="D709" s="72" t="s">
        <v>12</v>
      </c>
      <c r="E709" s="73" t="s">
        <v>150</v>
      </c>
      <c r="F709" s="74"/>
    </row>
    <row r="710" spans="4:6" x14ac:dyDescent="0.25">
      <c r="D710" s="72" t="s">
        <v>12</v>
      </c>
      <c r="E710" s="73" t="s">
        <v>151</v>
      </c>
      <c r="F710" s="74"/>
    </row>
    <row r="711" spans="4:6" x14ac:dyDescent="0.25">
      <c r="D711" s="72" t="s">
        <v>12</v>
      </c>
      <c r="E711" s="73" t="s">
        <v>152</v>
      </c>
      <c r="F711" s="74"/>
    </row>
    <row r="712" spans="4:6" x14ac:dyDescent="0.25">
      <c r="D712" s="72" t="s">
        <v>12</v>
      </c>
      <c r="E712" s="73" t="s">
        <v>153</v>
      </c>
      <c r="F712" s="74"/>
    </row>
    <row r="713" spans="4:6" x14ac:dyDescent="0.25">
      <c r="D713" s="72" t="s">
        <v>12</v>
      </c>
      <c r="E713" s="73" t="s">
        <v>154</v>
      </c>
      <c r="F713" s="74"/>
    </row>
    <row r="714" spans="4:6" x14ac:dyDescent="0.25">
      <c r="D714" s="72" t="s">
        <v>12</v>
      </c>
      <c r="E714" s="73" t="s">
        <v>155</v>
      </c>
      <c r="F714" s="74"/>
    </row>
    <row r="715" spans="4:6" x14ac:dyDescent="0.25">
      <c r="D715" s="72" t="s">
        <v>12</v>
      </c>
      <c r="E715" s="73" t="s">
        <v>162</v>
      </c>
      <c r="F715" s="74"/>
    </row>
    <row r="716" spans="4:6" x14ac:dyDescent="0.25">
      <c r="D716" s="72" t="s">
        <v>12</v>
      </c>
      <c r="E716" s="73" t="s">
        <v>163</v>
      </c>
      <c r="F716" s="74"/>
    </row>
    <row r="717" spans="4:6" x14ac:dyDescent="0.25">
      <c r="D717" s="72" t="s">
        <v>12</v>
      </c>
      <c r="E717" s="73" t="s">
        <v>164</v>
      </c>
      <c r="F717" s="74"/>
    </row>
    <row r="718" spans="4:6" x14ac:dyDescent="0.25">
      <c r="D718" s="72" t="s">
        <v>12</v>
      </c>
      <c r="E718" s="73" t="s">
        <v>165</v>
      </c>
      <c r="F718" s="74"/>
    </row>
    <row r="719" spans="4:6" x14ac:dyDescent="0.25">
      <c r="D719" s="72" t="s">
        <v>12</v>
      </c>
      <c r="E719" s="73" t="s">
        <v>166</v>
      </c>
      <c r="F719" s="74"/>
    </row>
    <row r="720" spans="4:6" x14ac:dyDescent="0.25">
      <c r="D720" s="72" t="s">
        <v>12</v>
      </c>
      <c r="E720" s="73" t="s">
        <v>168</v>
      </c>
      <c r="F720" s="74"/>
    </row>
    <row r="721" spans="4:6" x14ac:dyDescent="0.25">
      <c r="D721" s="72" t="s">
        <v>12</v>
      </c>
      <c r="E721" s="73" t="s">
        <v>169</v>
      </c>
      <c r="F721" s="74"/>
    </row>
    <row r="722" spans="4:6" x14ac:dyDescent="0.25">
      <c r="D722" s="72" t="s">
        <v>12</v>
      </c>
      <c r="E722" s="73" t="s">
        <v>170</v>
      </c>
      <c r="F722" s="74"/>
    </row>
    <row r="723" spans="4:6" x14ac:dyDescent="0.25">
      <c r="D723" s="72" t="s">
        <v>12</v>
      </c>
      <c r="E723" s="73" t="s">
        <v>171</v>
      </c>
      <c r="F723" s="74"/>
    </row>
    <row r="724" spans="4:6" x14ac:dyDescent="0.25">
      <c r="D724" s="72" t="s">
        <v>12</v>
      </c>
      <c r="E724" s="73" t="s">
        <v>172</v>
      </c>
      <c r="F724" s="74"/>
    </row>
    <row r="725" spans="4:6" x14ac:dyDescent="0.25">
      <c r="D725" s="72" t="s">
        <v>12</v>
      </c>
      <c r="E725" s="73" t="s">
        <v>173</v>
      </c>
      <c r="F725" s="74"/>
    </row>
    <row r="726" spans="4:6" x14ac:dyDescent="0.25">
      <c r="D726" s="72" t="s">
        <v>12</v>
      </c>
      <c r="E726" s="73" t="s">
        <v>174</v>
      </c>
      <c r="F726" s="74"/>
    </row>
    <row r="727" spans="4:6" x14ac:dyDescent="0.25">
      <c r="D727" s="72" t="s">
        <v>12</v>
      </c>
      <c r="E727" s="73" t="s">
        <v>175</v>
      </c>
      <c r="F727" s="74"/>
    </row>
    <row r="728" spans="4:6" x14ac:dyDescent="0.25">
      <c r="D728" s="72" t="s">
        <v>12</v>
      </c>
      <c r="E728" s="73" t="s">
        <v>176</v>
      </c>
      <c r="F728" s="74"/>
    </row>
    <row r="729" spans="4:6" x14ac:dyDescent="0.25">
      <c r="D729" s="72" t="s">
        <v>12</v>
      </c>
      <c r="E729" s="73" t="s">
        <v>194</v>
      </c>
      <c r="F729" s="74"/>
    </row>
    <row r="730" spans="4:6" x14ac:dyDescent="0.25">
      <c r="D730" s="72" t="s">
        <v>12</v>
      </c>
      <c r="E730" s="73" t="s">
        <v>177</v>
      </c>
      <c r="F730" s="74"/>
    </row>
    <row r="731" spans="4:6" x14ac:dyDescent="0.25">
      <c r="D731" s="72" t="s">
        <v>12</v>
      </c>
      <c r="E731" s="73" t="s">
        <v>178</v>
      </c>
      <c r="F731" s="74"/>
    </row>
    <row r="732" spans="4:6" x14ac:dyDescent="0.25">
      <c r="D732" s="72" t="s">
        <v>12</v>
      </c>
      <c r="E732" s="73" t="s">
        <v>179</v>
      </c>
      <c r="F732" s="74"/>
    </row>
    <row r="733" spans="4:6" x14ac:dyDescent="0.25">
      <c r="D733" s="72" t="s">
        <v>12</v>
      </c>
      <c r="E733" s="73" t="s">
        <v>180</v>
      </c>
      <c r="F733" s="74"/>
    </row>
    <row r="734" spans="4:6" x14ac:dyDescent="0.25">
      <c r="D734" s="72" t="s">
        <v>12</v>
      </c>
      <c r="E734" s="73" t="s">
        <v>181</v>
      </c>
      <c r="F734" s="74"/>
    </row>
    <row r="735" spans="4:6" x14ac:dyDescent="0.25">
      <c r="D735" s="72" t="s">
        <v>12</v>
      </c>
      <c r="E735" s="73" t="s">
        <v>182</v>
      </c>
      <c r="F735" s="74"/>
    </row>
    <row r="736" spans="4:6" x14ac:dyDescent="0.25">
      <c r="D736" s="72" t="s">
        <v>12</v>
      </c>
      <c r="E736" s="73" t="s">
        <v>183</v>
      </c>
      <c r="F736" s="74"/>
    </row>
    <row r="737" spans="4:8" x14ac:dyDescent="0.25">
      <c r="D737" s="72" t="s">
        <v>12</v>
      </c>
      <c r="E737" s="73" t="s">
        <v>184</v>
      </c>
      <c r="F737" s="74"/>
    </row>
    <row r="738" spans="4:8" x14ac:dyDescent="0.25">
      <c r="D738" s="72" t="s">
        <v>12</v>
      </c>
      <c r="E738" s="73" t="s">
        <v>185</v>
      </c>
      <c r="F738" s="74"/>
    </row>
    <row r="739" spans="4:8" x14ac:dyDescent="0.25">
      <c r="D739" s="72" t="s">
        <v>12</v>
      </c>
      <c r="E739" s="73" t="s">
        <v>186</v>
      </c>
      <c r="F739" s="74"/>
    </row>
    <row r="740" spans="4:8" x14ac:dyDescent="0.25">
      <c r="D740" s="72" t="s">
        <v>12</v>
      </c>
      <c r="E740" s="73" t="s">
        <v>239</v>
      </c>
      <c r="F740" s="74"/>
    </row>
    <row r="741" spans="4:8" x14ac:dyDescent="0.25">
      <c r="D741" s="72" t="s">
        <v>12</v>
      </c>
      <c r="E741" s="73" t="s">
        <v>187</v>
      </c>
      <c r="F741" s="74"/>
      <c r="H741" s="73"/>
    </row>
    <row r="742" spans="4:8" x14ac:dyDescent="0.25">
      <c r="D742" s="72" t="s">
        <v>12</v>
      </c>
      <c r="E742" s="73" t="s">
        <v>188</v>
      </c>
      <c r="F742" s="74"/>
      <c r="H742" s="73"/>
    </row>
    <row r="743" spans="4:8" x14ac:dyDescent="0.25">
      <c r="D743" s="72" t="s">
        <v>12</v>
      </c>
      <c r="E743" s="73" t="s">
        <v>189</v>
      </c>
      <c r="F743" s="74"/>
      <c r="H743" s="73"/>
    </row>
    <row r="744" spans="4:8" x14ac:dyDescent="0.25">
      <c r="D744" s="72" t="s">
        <v>12</v>
      </c>
      <c r="E744" s="73" t="s">
        <v>190</v>
      </c>
      <c r="F744" s="74"/>
      <c r="H744" s="73"/>
    </row>
    <row r="745" spans="4:8" x14ac:dyDescent="0.25">
      <c r="D745" s="72" t="s">
        <v>12</v>
      </c>
      <c r="E745" s="73" t="s">
        <v>191</v>
      </c>
      <c r="F745" s="74"/>
      <c r="H745" s="73"/>
    </row>
    <row r="746" spans="4:8" x14ac:dyDescent="0.25">
      <c r="D746" s="72" t="s">
        <v>12</v>
      </c>
      <c r="E746" s="73" t="s">
        <v>192</v>
      </c>
      <c r="F746" s="74"/>
      <c r="H746" s="73"/>
    </row>
    <row r="747" spans="4:8" x14ac:dyDescent="0.25">
      <c r="D747" s="72" t="s">
        <v>12</v>
      </c>
      <c r="E747" s="73" t="s">
        <v>193</v>
      </c>
      <c r="F747" s="74"/>
      <c r="H747" s="73"/>
    </row>
    <row r="748" spans="4:8" x14ac:dyDescent="0.25">
      <c r="D748" s="72" t="s">
        <v>12</v>
      </c>
      <c r="E748" s="73" t="s">
        <v>195</v>
      </c>
      <c r="F748" s="74"/>
    </row>
    <row r="749" spans="4:8" x14ac:dyDescent="0.25">
      <c r="D749" s="72" t="s">
        <v>12</v>
      </c>
      <c r="E749" s="73" t="s">
        <v>196</v>
      </c>
      <c r="F749" s="74"/>
      <c r="H749" s="73"/>
    </row>
    <row r="750" spans="4:8" x14ac:dyDescent="0.25">
      <c r="D750" s="72" t="s">
        <v>12</v>
      </c>
      <c r="E750" s="73" t="s">
        <v>197</v>
      </c>
      <c r="F750" s="74"/>
      <c r="H750" s="73"/>
    </row>
    <row r="751" spans="4:8" x14ac:dyDescent="0.25">
      <c r="D751" s="72" t="s">
        <v>357</v>
      </c>
      <c r="E751" s="73" t="s">
        <v>632</v>
      </c>
      <c r="F751" s="74"/>
      <c r="H751" s="73"/>
    </row>
    <row r="752" spans="4:8" x14ac:dyDescent="0.25">
      <c r="D752" s="72" t="s">
        <v>357</v>
      </c>
      <c r="E752" s="73" t="s">
        <v>624</v>
      </c>
      <c r="F752" s="74"/>
      <c r="H752" s="73"/>
    </row>
    <row r="753" spans="4:8" x14ac:dyDescent="0.25">
      <c r="D753" s="72" t="s">
        <v>357</v>
      </c>
      <c r="E753" s="73" t="s">
        <v>633</v>
      </c>
      <c r="F753" s="74"/>
      <c r="H753" s="73"/>
    </row>
    <row r="754" spans="4:8" x14ac:dyDescent="0.25">
      <c r="D754" s="72" t="s">
        <v>357</v>
      </c>
      <c r="E754" s="73" t="s">
        <v>625</v>
      </c>
      <c r="F754" s="74"/>
      <c r="H754" s="73"/>
    </row>
    <row r="755" spans="4:8" x14ac:dyDescent="0.25">
      <c r="D755" s="72" t="s">
        <v>357</v>
      </c>
      <c r="E755" s="73" t="s">
        <v>634</v>
      </c>
      <c r="F755" s="74"/>
      <c r="H755" s="73"/>
    </row>
    <row r="756" spans="4:8" x14ac:dyDescent="0.25">
      <c r="D756" s="72" t="s">
        <v>357</v>
      </c>
      <c r="E756" s="73" t="s">
        <v>626</v>
      </c>
      <c r="F756" s="74"/>
      <c r="H756" s="73"/>
    </row>
    <row r="757" spans="4:8" x14ac:dyDescent="0.25">
      <c r="D757" s="72" t="s">
        <v>357</v>
      </c>
      <c r="E757" s="73" t="s">
        <v>635</v>
      </c>
      <c r="F757" s="74"/>
      <c r="H757" s="73"/>
    </row>
    <row r="758" spans="4:8" x14ac:dyDescent="0.25">
      <c r="D758" s="72" t="s">
        <v>357</v>
      </c>
      <c r="E758" s="73" t="s">
        <v>627</v>
      </c>
      <c r="F758" s="74"/>
      <c r="H758" s="73"/>
    </row>
    <row r="759" spans="4:8" x14ac:dyDescent="0.25">
      <c r="D759" s="72" t="s">
        <v>357</v>
      </c>
      <c r="E759" s="73" t="s">
        <v>636</v>
      </c>
      <c r="F759" s="74"/>
      <c r="H759" s="73"/>
    </row>
    <row r="760" spans="4:8" x14ac:dyDescent="0.25">
      <c r="D760" s="72" t="s">
        <v>357</v>
      </c>
      <c r="E760" s="73" t="s">
        <v>628</v>
      </c>
      <c r="F760" s="74"/>
    </row>
    <row r="761" spans="4:8" x14ac:dyDescent="0.25">
      <c r="D761" s="72" t="s">
        <v>357</v>
      </c>
      <c r="E761" s="73" t="s">
        <v>637</v>
      </c>
      <c r="F761" s="74"/>
    </row>
    <row r="762" spans="4:8" x14ac:dyDescent="0.25">
      <c r="D762" s="72" t="s">
        <v>357</v>
      </c>
      <c r="E762" s="73" t="s">
        <v>629</v>
      </c>
      <c r="F762" s="74"/>
    </row>
    <row r="763" spans="4:8" x14ac:dyDescent="0.25">
      <c r="D763" s="72" t="s">
        <v>357</v>
      </c>
      <c r="E763" s="73" t="s">
        <v>638</v>
      </c>
      <c r="F763" s="74"/>
    </row>
    <row r="764" spans="4:8" x14ac:dyDescent="0.25">
      <c r="D764" s="72" t="s">
        <v>357</v>
      </c>
      <c r="E764" s="73" t="s">
        <v>630</v>
      </c>
      <c r="F764" s="74"/>
    </row>
    <row r="765" spans="4:8" x14ac:dyDescent="0.25">
      <c r="D765" s="72" t="s">
        <v>357</v>
      </c>
      <c r="E765" s="73" t="s">
        <v>639</v>
      </c>
      <c r="F765" s="74"/>
    </row>
    <row r="766" spans="4:8" x14ac:dyDescent="0.25">
      <c r="D766" s="72" t="s">
        <v>357</v>
      </c>
      <c r="E766" s="73" t="s">
        <v>631</v>
      </c>
      <c r="F766" s="74"/>
    </row>
    <row r="767" spans="4:8" x14ac:dyDescent="0.25">
      <c r="D767" s="72" t="s">
        <v>364</v>
      </c>
      <c r="E767" s="59" t="s">
        <v>358</v>
      </c>
      <c r="F767" s="74"/>
    </row>
    <row r="768" spans="4:8" x14ac:dyDescent="0.25">
      <c r="D768" s="72" t="s">
        <v>364</v>
      </c>
      <c r="E768" s="59" t="s">
        <v>359</v>
      </c>
      <c r="F768" s="74"/>
    </row>
    <row r="769" spans="4:6" x14ac:dyDescent="0.25">
      <c r="D769" s="72" t="s">
        <v>364</v>
      </c>
      <c r="E769" s="59" t="s">
        <v>360</v>
      </c>
      <c r="F769" s="74"/>
    </row>
    <row r="770" spans="4:6" x14ac:dyDescent="0.25">
      <c r="D770" s="72" t="s">
        <v>364</v>
      </c>
      <c r="E770" s="59" t="s">
        <v>361</v>
      </c>
      <c r="F770" s="74"/>
    </row>
    <row r="771" spans="4:6" x14ac:dyDescent="0.25">
      <c r="D771" s="72" t="s">
        <v>364</v>
      </c>
      <c r="E771" s="73" t="s">
        <v>362</v>
      </c>
      <c r="F771" s="74"/>
    </row>
    <row r="772" spans="4:6" x14ac:dyDescent="0.25">
      <c r="D772" s="72" t="s">
        <v>364</v>
      </c>
      <c r="E772" s="73" t="s">
        <v>363</v>
      </c>
      <c r="F772" s="74"/>
    </row>
    <row r="773" spans="4:6" x14ac:dyDescent="0.25">
      <c r="D773" s="72" t="s">
        <v>365</v>
      </c>
      <c r="E773" s="73" t="s">
        <v>366</v>
      </c>
      <c r="F773" s="74"/>
    </row>
    <row r="774" spans="4:6" x14ac:dyDescent="0.25">
      <c r="D774" s="72" t="s">
        <v>365</v>
      </c>
      <c r="E774" s="73" t="s">
        <v>427</v>
      </c>
      <c r="F774" s="74"/>
    </row>
    <row r="775" spans="4:6" x14ac:dyDescent="0.25">
      <c r="D775" s="72" t="s">
        <v>365</v>
      </c>
      <c r="E775" s="73" t="s">
        <v>367</v>
      </c>
      <c r="F775" s="74"/>
    </row>
    <row r="776" spans="4:6" x14ac:dyDescent="0.25">
      <c r="D776" s="72" t="s">
        <v>365</v>
      </c>
      <c r="E776" s="73" t="s">
        <v>485</v>
      </c>
      <c r="F776" s="74"/>
    </row>
    <row r="777" spans="4:6" x14ac:dyDescent="0.25">
      <c r="D777" s="72" t="s">
        <v>365</v>
      </c>
      <c r="E777" s="73" t="s">
        <v>486</v>
      </c>
      <c r="F777" s="74"/>
    </row>
    <row r="778" spans="4:6" x14ac:dyDescent="0.25">
      <c r="D778" s="72" t="s">
        <v>365</v>
      </c>
      <c r="E778" s="73" t="s">
        <v>368</v>
      </c>
      <c r="F778" s="74"/>
    </row>
    <row r="779" spans="4:6" x14ac:dyDescent="0.25">
      <c r="D779" s="72" t="s">
        <v>365</v>
      </c>
      <c r="E779" s="73" t="s">
        <v>369</v>
      </c>
      <c r="F779" s="74"/>
    </row>
    <row r="780" spans="4:6" x14ac:dyDescent="0.25">
      <c r="D780" s="72" t="s">
        <v>365</v>
      </c>
      <c r="E780" s="73" t="s">
        <v>370</v>
      </c>
      <c r="F780" s="74"/>
    </row>
    <row r="781" spans="4:6" x14ac:dyDescent="0.25">
      <c r="D781" s="72" t="s">
        <v>365</v>
      </c>
      <c r="E781" s="73" t="s">
        <v>371</v>
      </c>
      <c r="F781" s="74"/>
    </row>
    <row r="782" spans="4:6" x14ac:dyDescent="0.25">
      <c r="D782" s="72" t="s">
        <v>365</v>
      </c>
      <c r="E782" s="73" t="s">
        <v>372</v>
      </c>
      <c r="F782" s="74"/>
    </row>
    <row r="783" spans="4:6" x14ac:dyDescent="0.25">
      <c r="D783" s="72" t="s">
        <v>365</v>
      </c>
      <c r="E783" s="73" t="s">
        <v>373</v>
      </c>
      <c r="F783" s="74"/>
    </row>
    <row r="784" spans="4:6" x14ac:dyDescent="0.25">
      <c r="D784" s="72" t="s">
        <v>365</v>
      </c>
      <c r="E784" s="73" t="s">
        <v>374</v>
      </c>
      <c r="F784" s="74"/>
    </row>
    <row r="785" spans="4:6" x14ac:dyDescent="0.25">
      <c r="D785" s="72" t="s">
        <v>365</v>
      </c>
      <c r="E785" s="73" t="s">
        <v>375</v>
      </c>
      <c r="F785" s="74"/>
    </row>
    <row r="786" spans="4:6" x14ac:dyDescent="0.25">
      <c r="D786" s="72" t="s">
        <v>365</v>
      </c>
      <c r="E786" s="73" t="s">
        <v>376</v>
      </c>
      <c r="F786" s="74"/>
    </row>
    <row r="787" spans="4:6" x14ac:dyDescent="0.25">
      <c r="D787" s="72" t="s">
        <v>365</v>
      </c>
      <c r="E787" s="73" t="s">
        <v>377</v>
      </c>
      <c r="F787" s="74"/>
    </row>
    <row r="788" spans="4:6" x14ac:dyDescent="0.25">
      <c r="D788" s="72" t="s">
        <v>378</v>
      </c>
      <c r="E788" s="73" t="s">
        <v>379</v>
      </c>
      <c r="F788" s="74"/>
    </row>
    <row r="789" spans="4:6" x14ac:dyDescent="0.25">
      <c r="D789" s="72" t="s">
        <v>394</v>
      </c>
      <c r="E789" s="73" t="s">
        <v>380</v>
      </c>
      <c r="F789" s="74"/>
    </row>
    <row r="790" spans="4:6" x14ac:dyDescent="0.25">
      <c r="D790" s="72" t="s">
        <v>394</v>
      </c>
      <c r="E790" s="73" t="s">
        <v>381</v>
      </c>
      <c r="F790" s="74"/>
    </row>
    <row r="791" spans="4:6" x14ac:dyDescent="0.25">
      <c r="D791" s="72" t="s">
        <v>394</v>
      </c>
      <c r="E791" s="73" t="s">
        <v>382</v>
      </c>
      <c r="F791" s="74"/>
    </row>
    <row r="792" spans="4:6" x14ac:dyDescent="0.25">
      <c r="D792" s="72" t="s">
        <v>394</v>
      </c>
      <c r="E792" s="73" t="s">
        <v>383</v>
      </c>
      <c r="F792" s="74"/>
    </row>
    <row r="793" spans="4:6" x14ac:dyDescent="0.25">
      <c r="D793" s="72" t="s">
        <v>394</v>
      </c>
      <c r="E793" s="73" t="s">
        <v>384</v>
      </c>
      <c r="F793" s="74"/>
    </row>
    <row r="794" spans="4:6" x14ac:dyDescent="0.25">
      <c r="D794" s="72" t="s">
        <v>394</v>
      </c>
      <c r="E794" s="73" t="s">
        <v>385</v>
      </c>
      <c r="F794" s="74"/>
    </row>
    <row r="795" spans="4:6" x14ac:dyDescent="0.25">
      <c r="D795" s="72" t="s">
        <v>394</v>
      </c>
      <c r="E795" s="73" t="s">
        <v>386</v>
      </c>
      <c r="F795" s="74"/>
    </row>
    <row r="796" spans="4:6" x14ac:dyDescent="0.25">
      <c r="D796" s="72" t="s">
        <v>394</v>
      </c>
      <c r="E796" s="73" t="s">
        <v>387</v>
      </c>
      <c r="F796" s="74"/>
    </row>
    <row r="797" spans="4:6" x14ac:dyDescent="0.25">
      <c r="D797" s="72" t="s">
        <v>394</v>
      </c>
      <c r="E797" s="73" t="s">
        <v>388</v>
      </c>
      <c r="F797" s="74"/>
    </row>
    <row r="798" spans="4:6" x14ac:dyDescent="0.25">
      <c r="D798" s="72" t="s">
        <v>394</v>
      </c>
      <c r="E798" s="73" t="s">
        <v>389</v>
      </c>
      <c r="F798" s="74"/>
    </row>
    <row r="799" spans="4:6" x14ac:dyDescent="0.25">
      <c r="D799" s="72" t="s">
        <v>394</v>
      </c>
      <c r="E799" s="73" t="s">
        <v>390</v>
      </c>
      <c r="F799" s="74"/>
    </row>
    <row r="800" spans="4:6" x14ac:dyDescent="0.25">
      <c r="D800" s="72" t="s">
        <v>394</v>
      </c>
      <c r="E800" s="73" t="s">
        <v>391</v>
      </c>
      <c r="F800" s="74"/>
    </row>
    <row r="801" spans="4:6" x14ac:dyDescent="0.25">
      <c r="D801" s="72" t="s">
        <v>394</v>
      </c>
      <c r="E801" s="73" t="s">
        <v>392</v>
      </c>
      <c r="F801" s="74"/>
    </row>
    <row r="802" spans="4:6" x14ac:dyDescent="0.25">
      <c r="D802" s="72" t="s">
        <v>394</v>
      </c>
      <c r="E802" s="73" t="s">
        <v>393</v>
      </c>
      <c r="F802" s="74"/>
    </row>
    <row r="803" spans="4:6" x14ac:dyDescent="0.25">
      <c r="D803" s="72" t="s">
        <v>395</v>
      </c>
      <c r="E803" s="73" t="s">
        <v>396</v>
      </c>
      <c r="F803" s="74"/>
    </row>
    <row r="804" spans="4:6" x14ac:dyDescent="0.25">
      <c r="D804" s="72" t="s">
        <v>395</v>
      </c>
      <c r="E804" s="73" t="s">
        <v>397</v>
      </c>
      <c r="F804" s="74"/>
    </row>
    <row r="805" spans="4:6" x14ac:dyDescent="0.25">
      <c r="D805" s="72" t="s">
        <v>395</v>
      </c>
      <c r="E805" s="73" t="s">
        <v>398</v>
      </c>
      <c r="F805" s="74"/>
    </row>
    <row r="806" spans="4:6" x14ac:dyDescent="0.25">
      <c r="D806" s="72" t="s">
        <v>395</v>
      </c>
      <c r="E806" s="73" t="s">
        <v>399</v>
      </c>
      <c r="F806" s="74"/>
    </row>
    <row r="807" spans="4:6" x14ac:dyDescent="0.25">
      <c r="D807" s="72" t="s">
        <v>395</v>
      </c>
      <c r="E807" s="73" t="s">
        <v>400</v>
      </c>
      <c r="F807" s="74"/>
    </row>
    <row r="808" spans="4:6" x14ac:dyDescent="0.25">
      <c r="D808" s="72" t="s">
        <v>395</v>
      </c>
      <c r="E808" s="73" t="s">
        <v>401</v>
      </c>
      <c r="F808" s="74"/>
    </row>
    <row r="809" spans="4:6" x14ac:dyDescent="0.25">
      <c r="D809" s="72" t="s">
        <v>395</v>
      </c>
      <c r="E809" s="73" t="s">
        <v>402</v>
      </c>
      <c r="F809" s="74"/>
    </row>
    <row r="810" spans="4:6" x14ac:dyDescent="0.25">
      <c r="D810" s="72" t="s">
        <v>395</v>
      </c>
      <c r="E810" s="73" t="s">
        <v>403</v>
      </c>
      <c r="F810" s="74"/>
    </row>
    <row r="811" spans="4:6" x14ac:dyDescent="0.25">
      <c r="D811" s="72" t="s">
        <v>395</v>
      </c>
      <c r="E811" s="73" t="s">
        <v>404</v>
      </c>
      <c r="F811" s="74"/>
    </row>
    <row r="812" spans="4:6" x14ac:dyDescent="0.25">
      <c r="D812" s="72" t="s">
        <v>395</v>
      </c>
      <c r="E812" s="73" t="s">
        <v>405</v>
      </c>
      <c r="F812" s="74"/>
    </row>
    <row r="813" spans="4:6" x14ac:dyDescent="0.25">
      <c r="D813" s="72" t="s">
        <v>406</v>
      </c>
      <c r="E813" s="73" t="s">
        <v>407</v>
      </c>
      <c r="F813" s="74"/>
    </row>
    <row r="814" spans="4:6" x14ac:dyDescent="0.25">
      <c r="D814" s="72" t="s">
        <v>408</v>
      </c>
      <c r="E814" s="73" t="s">
        <v>409</v>
      </c>
      <c r="F814" s="74"/>
    </row>
    <row r="815" spans="4:6" x14ac:dyDescent="0.25">
      <c r="D815" s="72" t="s">
        <v>408</v>
      </c>
      <c r="E815" s="73" t="s">
        <v>410</v>
      </c>
      <c r="F815" s="74"/>
    </row>
    <row r="816" spans="4:6" x14ac:dyDescent="0.25">
      <c r="D816" s="72" t="s">
        <v>408</v>
      </c>
      <c r="E816" s="73" t="s">
        <v>411</v>
      </c>
      <c r="F816" s="74"/>
    </row>
    <row r="817" spans="4:6" x14ac:dyDescent="0.25">
      <c r="D817" s="72" t="s">
        <v>408</v>
      </c>
      <c r="E817" s="73" t="s">
        <v>412</v>
      </c>
      <c r="F817" s="74"/>
    </row>
    <row r="818" spans="4:6" x14ac:dyDescent="0.25">
      <c r="D818" s="72" t="s">
        <v>408</v>
      </c>
      <c r="E818" s="73" t="s">
        <v>413</v>
      </c>
      <c r="F818" s="74"/>
    </row>
    <row r="819" spans="4:6" x14ac:dyDescent="0.25">
      <c r="D819" s="72" t="s">
        <v>408</v>
      </c>
      <c r="E819" s="73" t="s">
        <v>414</v>
      </c>
      <c r="F819" s="74"/>
    </row>
    <row r="820" spans="4:6" x14ac:dyDescent="0.25">
      <c r="D820" s="72" t="s">
        <v>408</v>
      </c>
      <c r="E820" s="73" t="s">
        <v>415</v>
      </c>
      <c r="F820" s="74"/>
    </row>
    <row r="821" spans="4:6" x14ac:dyDescent="0.25">
      <c r="D821" s="72" t="s">
        <v>408</v>
      </c>
      <c r="E821" s="73" t="s">
        <v>416</v>
      </c>
      <c r="F821" s="74"/>
    </row>
    <row r="822" spans="4:6" x14ac:dyDescent="0.25">
      <c r="D822" s="72" t="s">
        <v>408</v>
      </c>
      <c r="E822" s="73" t="s">
        <v>417</v>
      </c>
      <c r="F822" s="74"/>
    </row>
    <row r="823" spans="4:6" x14ac:dyDescent="0.25">
      <c r="D823" s="72" t="s">
        <v>408</v>
      </c>
      <c r="E823" s="73" t="s">
        <v>418</v>
      </c>
      <c r="F823" s="74"/>
    </row>
    <row r="824" spans="4:6" x14ac:dyDescent="0.25">
      <c r="D824" s="72" t="s">
        <v>419</v>
      </c>
      <c r="E824" s="73" t="s">
        <v>420</v>
      </c>
      <c r="F824" s="74"/>
    </row>
    <row r="825" spans="4:6" x14ac:dyDescent="0.25">
      <c r="D825" s="72" t="s">
        <v>419</v>
      </c>
      <c r="E825" s="73" t="s">
        <v>421</v>
      </c>
      <c r="F825" s="74"/>
    </row>
    <row r="826" spans="4:6" x14ac:dyDescent="0.25">
      <c r="D826" s="72" t="s">
        <v>419</v>
      </c>
      <c r="E826" s="73" t="s">
        <v>422</v>
      </c>
      <c r="F826" s="74"/>
    </row>
    <row r="827" spans="4:6" x14ac:dyDescent="0.25">
      <c r="D827" s="72" t="s">
        <v>419</v>
      </c>
      <c r="E827" s="73" t="s">
        <v>487</v>
      </c>
      <c r="F827" s="74"/>
    </row>
    <row r="828" spans="4:6" x14ac:dyDescent="0.25">
      <c r="D828" s="72" t="s">
        <v>419</v>
      </c>
      <c r="E828" s="73" t="s">
        <v>423</v>
      </c>
      <c r="F828" s="74"/>
    </row>
    <row r="829" spans="4:6" x14ac:dyDescent="0.25">
      <c r="D829" s="72" t="s">
        <v>419</v>
      </c>
      <c r="E829" s="73" t="s">
        <v>424</v>
      </c>
      <c r="F829" s="74"/>
    </row>
    <row r="830" spans="4:6" x14ac:dyDescent="0.25">
      <c r="D830" s="72" t="s">
        <v>419</v>
      </c>
      <c r="E830" s="73" t="s">
        <v>425</v>
      </c>
      <c r="F830" s="74"/>
    </row>
    <row r="831" spans="4:6" x14ac:dyDescent="0.25">
      <c r="D831" s="72" t="s">
        <v>419</v>
      </c>
      <c r="E831" s="73" t="s">
        <v>426</v>
      </c>
      <c r="F831" s="74"/>
    </row>
    <row r="832" spans="4:6" x14ac:dyDescent="0.25">
      <c r="D832" s="72" t="s">
        <v>419</v>
      </c>
      <c r="E832" s="73" t="s">
        <v>428</v>
      </c>
      <c r="F832" s="74"/>
    </row>
    <row r="833" spans="4:6" x14ac:dyDescent="0.25">
      <c r="D833" s="72" t="s">
        <v>419</v>
      </c>
      <c r="E833" s="73" t="s">
        <v>429</v>
      </c>
      <c r="F833" s="74"/>
    </row>
    <row r="834" spans="4:6" x14ac:dyDescent="0.25">
      <c r="D834" s="72" t="s">
        <v>430</v>
      </c>
      <c r="E834" s="73" t="s">
        <v>431</v>
      </c>
      <c r="F834" s="74"/>
    </row>
    <row r="835" spans="4:6" x14ac:dyDescent="0.25">
      <c r="D835" s="72" t="s">
        <v>430</v>
      </c>
      <c r="E835" s="73" t="s">
        <v>432</v>
      </c>
      <c r="F835" s="74"/>
    </row>
    <row r="836" spans="4:6" x14ac:dyDescent="0.25">
      <c r="D836" s="72" t="s">
        <v>430</v>
      </c>
      <c r="E836" s="73" t="s">
        <v>433</v>
      </c>
      <c r="F836" s="74"/>
    </row>
    <row r="837" spans="4:6" x14ac:dyDescent="0.25">
      <c r="D837" s="72" t="s">
        <v>430</v>
      </c>
      <c r="E837" s="73" t="s">
        <v>434</v>
      </c>
      <c r="F837" s="74"/>
    </row>
    <row r="838" spans="4:6" x14ac:dyDescent="0.25">
      <c r="D838" s="72" t="s">
        <v>430</v>
      </c>
      <c r="E838" s="73" t="s">
        <v>435</v>
      </c>
      <c r="F838" s="74"/>
    </row>
    <row r="839" spans="4:6" x14ac:dyDescent="0.25">
      <c r="D839" s="72" t="s">
        <v>430</v>
      </c>
      <c r="E839" s="73" t="s">
        <v>436</v>
      </c>
      <c r="F839" s="74"/>
    </row>
    <row r="840" spans="4:6" x14ac:dyDescent="0.25">
      <c r="D840" s="72" t="s">
        <v>437</v>
      </c>
      <c r="E840" s="73" t="s">
        <v>438</v>
      </c>
      <c r="F840" s="74"/>
    </row>
    <row r="841" spans="4:6" x14ac:dyDescent="0.25">
      <c r="D841" s="72" t="s">
        <v>439</v>
      </c>
      <c r="E841" s="73" t="s">
        <v>440</v>
      </c>
      <c r="F841" s="74"/>
    </row>
    <row r="842" spans="4:6" x14ac:dyDescent="0.25">
      <c r="D842" s="72" t="s">
        <v>439</v>
      </c>
      <c r="E842" s="73" t="s">
        <v>441</v>
      </c>
      <c r="F842" s="74"/>
    </row>
    <row r="843" spans="4:6" x14ac:dyDescent="0.25">
      <c r="D843" s="72" t="s">
        <v>439</v>
      </c>
      <c r="E843" s="73" t="s">
        <v>442</v>
      </c>
      <c r="F843" s="74"/>
    </row>
    <row r="844" spans="4:6" x14ac:dyDescent="0.25">
      <c r="D844" s="72" t="s">
        <v>439</v>
      </c>
      <c r="E844" s="73" t="s">
        <v>443</v>
      </c>
      <c r="F844" s="74"/>
    </row>
    <row r="845" spans="4:6" x14ac:dyDescent="0.25">
      <c r="D845" s="72" t="s">
        <v>439</v>
      </c>
      <c r="E845" s="73" t="s">
        <v>444</v>
      </c>
      <c r="F845" s="74"/>
    </row>
    <row r="846" spans="4:6" x14ac:dyDescent="0.25">
      <c r="D846" s="72" t="s">
        <v>439</v>
      </c>
      <c r="E846" s="73" t="s">
        <v>445</v>
      </c>
      <c r="F846" s="74"/>
    </row>
    <row r="847" spans="4:6" x14ac:dyDescent="0.25">
      <c r="D847" s="72" t="s">
        <v>439</v>
      </c>
      <c r="E847" s="73" t="s">
        <v>446</v>
      </c>
      <c r="F847" s="74"/>
    </row>
    <row r="848" spans="4:6" x14ac:dyDescent="0.25">
      <c r="D848" s="72" t="s">
        <v>439</v>
      </c>
      <c r="E848" s="73" t="s">
        <v>447</v>
      </c>
      <c r="F848" s="74"/>
    </row>
    <row r="849" spans="4:6" x14ac:dyDescent="0.25">
      <c r="D849" s="72" t="s">
        <v>484</v>
      </c>
      <c r="E849" s="73" t="s">
        <v>448</v>
      </c>
      <c r="F849" s="74"/>
    </row>
    <row r="850" spans="4:6" x14ac:dyDescent="0.25">
      <c r="D850" s="72" t="s">
        <v>484</v>
      </c>
      <c r="E850" s="73" t="s">
        <v>452</v>
      </c>
      <c r="F850" s="74"/>
    </row>
    <row r="851" spans="4:6" x14ac:dyDescent="0.25">
      <c r="D851" s="72" t="s">
        <v>484</v>
      </c>
      <c r="E851" s="73" t="s">
        <v>449</v>
      </c>
      <c r="F851" s="74"/>
    </row>
    <row r="852" spans="4:6" x14ac:dyDescent="0.25">
      <c r="D852" s="72" t="s">
        <v>484</v>
      </c>
      <c r="E852" s="73" t="s">
        <v>450</v>
      </c>
      <c r="F852" s="74"/>
    </row>
    <row r="853" spans="4:6" x14ac:dyDescent="0.25">
      <c r="D853" s="72" t="s">
        <v>484</v>
      </c>
      <c r="E853" s="73" t="s">
        <v>453</v>
      </c>
      <c r="F853" s="74"/>
    </row>
    <row r="854" spans="4:6" x14ac:dyDescent="0.25">
      <c r="D854" s="72" t="s">
        <v>484</v>
      </c>
      <c r="E854" s="73" t="s">
        <v>454</v>
      </c>
      <c r="F854" s="74"/>
    </row>
    <row r="855" spans="4:6" x14ac:dyDescent="0.25">
      <c r="D855" s="72" t="s">
        <v>484</v>
      </c>
      <c r="E855" s="73" t="s">
        <v>455</v>
      </c>
      <c r="F855" s="74"/>
    </row>
    <row r="856" spans="4:6" x14ac:dyDescent="0.25">
      <c r="D856" s="72" t="s">
        <v>484</v>
      </c>
      <c r="E856" s="73" t="s">
        <v>451</v>
      </c>
      <c r="F856" s="74"/>
    </row>
    <row r="857" spans="4:6" x14ac:dyDescent="0.25">
      <c r="D857" s="72" t="s">
        <v>484</v>
      </c>
      <c r="E857" s="73" t="s">
        <v>456</v>
      </c>
      <c r="F857" s="74"/>
    </row>
    <row r="858" spans="4:6" x14ac:dyDescent="0.25">
      <c r="D858" s="72" t="s">
        <v>484</v>
      </c>
      <c r="E858" s="73" t="s">
        <v>457</v>
      </c>
      <c r="F858" s="74"/>
    </row>
    <row r="859" spans="4:6" x14ac:dyDescent="0.25">
      <c r="D859" s="72" t="s">
        <v>484</v>
      </c>
      <c r="E859" s="73" t="s">
        <v>459</v>
      </c>
      <c r="F859" s="74"/>
    </row>
    <row r="860" spans="4:6" x14ac:dyDescent="0.25">
      <c r="D860" s="72" t="s">
        <v>458</v>
      </c>
      <c r="E860" s="73" t="s">
        <v>460</v>
      </c>
      <c r="F860" s="74"/>
    </row>
    <row r="861" spans="4:6" x14ac:dyDescent="0.25">
      <c r="D861" s="72" t="s">
        <v>461</v>
      </c>
      <c r="E861" s="73" t="s">
        <v>462</v>
      </c>
      <c r="F861" s="74"/>
    </row>
    <row r="862" spans="4:6" x14ac:dyDescent="0.25">
      <c r="D862" s="72" t="s">
        <v>461</v>
      </c>
      <c r="E862" s="73" t="s">
        <v>463</v>
      </c>
      <c r="F862" s="74"/>
    </row>
    <row r="863" spans="4:6" x14ac:dyDescent="0.25">
      <c r="D863" s="72" t="s">
        <v>461</v>
      </c>
      <c r="E863" s="73" t="s">
        <v>488</v>
      </c>
      <c r="F863" s="74"/>
    </row>
    <row r="864" spans="4:6" x14ac:dyDescent="0.25">
      <c r="D864" s="72" t="s">
        <v>461</v>
      </c>
      <c r="E864" s="73" t="s">
        <v>464</v>
      </c>
      <c r="F864" s="74"/>
    </row>
    <row r="865" spans="4:6" x14ac:dyDescent="0.25">
      <c r="D865" s="72" t="s">
        <v>461</v>
      </c>
      <c r="E865" s="73" t="s">
        <v>465</v>
      </c>
      <c r="F865" s="74"/>
    </row>
    <row r="866" spans="4:6" x14ac:dyDescent="0.25">
      <c r="D866" s="72" t="s">
        <v>461</v>
      </c>
      <c r="E866" s="73" t="s">
        <v>466</v>
      </c>
      <c r="F866" s="74"/>
    </row>
    <row r="867" spans="4:6" x14ac:dyDescent="0.25">
      <c r="D867" s="72" t="s">
        <v>461</v>
      </c>
      <c r="E867" s="73" t="s">
        <v>467</v>
      </c>
      <c r="F867" s="74"/>
    </row>
    <row r="868" spans="4:6" x14ac:dyDescent="0.25">
      <c r="D868" s="72" t="s">
        <v>461</v>
      </c>
      <c r="E868" s="73" t="s">
        <v>468</v>
      </c>
      <c r="F868" s="74"/>
    </row>
    <row r="869" spans="4:6" x14ac:dyDescent="0.25">
      <c r="D869" s="72" t="s">
        <v>461</v>
      </c>
      <c r="E869" s="73" t="s">
        <v>469</v>
      </c>
      <c r="F869" s="74"/>
    </row>
    <row r="870" spans="4:6" x14ac:dyDescent="0.25">
      <c r="D870" s="72" t="s">
        <v>461</v>
      </c>
      <c r="E870" s="73" t="s">
        <v>470</v>
      </c>
      <c r="F870" s="74"/>
    </row>
    <row r="871" spans="4:6" x14ac:dyDescent="0.25">
      <c r="D871" s="72" t="s">
        <v>461</v>
      </c>
      <c r="E871" s="73" t="s">
        <v>471</v>
      </c>
      <c r="F871" s="74"/>
    </row>
    <row r="872" spans="4:6" x14ac:dyDescent="0.25">
      <c r="D872" s="72" t="s">
        <v>472</v>
      </c>
      <c r="E872" s="73" t="s">
        <v>473</v>
      </c>
      <c r="F872" s="74"/>
    </row>
    <row r="873" spans="4:6" x14ac:dyDescent="0.25">
      <c r="D873" s="72" t="s">
        <v>472</v>
      </c>
      <c r="E873" s="73" t="s">
        <v>474</v>
      </c>
      <c r="F873" s="74"/>
    </row>
    <row r="874" spans="4:6" x14ac:dyDescent="0.25">
      <c r="D874" s="72" t="s">
        <v>475</v>
      </c>
      <c r="E874" s="73" t="s">
        <v>476</v>
      </c>
      <c r="F874" s="74"/>
    </row>
    <row r="875" spans="4:6" x14ac:dyDescent="0.25">
      <c r="D875" s="72" t="s">
        <v>475</v>
      </c>
      <c r="E875" s="73" t="s">
        <v>477</v>
      </c>
      <c r="F875" s="74"/>
    </row>
    <row r="876" spans="4:6" x14ac:dyDescent="0.25">
      <c r="D876" s="72" t="s">
        <v>475</v>
      </c>
      <c r="E876" s="73" t="s">
        <v>478</v>
      </c>
      <c r="F876" s="74"/>
    </row>
    <row r="877" spans="4:6" x14ac:dyDescent="0.25">
      <c r="D877" s="72" t="s">
        <v>475</v>
      </c>
      <c r="E877" s="73" t="s">
        <v>479</v>
      </c>
      <c r="F877" s="74"/>
    </row>
    <row r="878" spans="4:6" x14ac:dyDescent="0.25">
      <c r="D878" s="72" t="s">
        <v>475</v>
      </c>
      <c r="E878" s="73" t="s">
        <v>480</v>
      </c>
      <c r="F878" s="74"/>
    </row>
    <row r="879" spans="4:6" x14ac:dyDescent="0.25">
      <c r="D879" s="72" t="s">
        <v>475</v>
      </c>
      <c r="E879" s="73" t="s">
        <v>481</v>
      </c>
      <c r="F879" s="74"/>
    </row>
    <row r="880" spans="4:6" x14ac:dyDescent="0.25">
      <c r="D880" s="72" t="s">
        <v>546</v>
      </c>
      <c r="E880" s="73" t="s">
        <v>548</v>
      </c>
      <c r="F880" s="74"/>
    </row>
    <row r="881" spans="4:6" x14ac:dyDescent="0.25">
      <c r="D881" s="72" t="s">
        <v>344</v>
      </c>
      <c r="E881" s="59" t="s">
        <v>323</v>
      </c>
      <c r="F881" s="74"/>
    </row>
    <row r="882" spans="4:6" x14ac:dyDescent="0.25">
      <c r="D882" s="72" t="s">
        <v>343</v>
      </c>
      <c r="E882" s="59" t="s">
        <v>323</v>
      </c>
      <c r="F882" s="74"/>
    </row>
    <row r="883" spans="4:6" x14ac:dyDescent="0.25">
      <c r="D883" s="72" t="s">
        <v>345</v>
      </c>
      <c r="E883" s="59" t="s">
        <v>323</v>
      </c>
      <c r="F883" s="74"/>
    </row>
    <row r="884" spans="4:6" x14ac:dyDescent="0.25">
      <c r="D884" s="72" t="s">
        <v>521</v>
      </c>
      <c r="E884" s="73" t="s">
        <v>8</v>
      </c>
      <c r="F884" s="74"/>
    </row>
    <row r="885" spans="4:6" x14ac:dyDescent="0.25">
      <c r="D885" s="72" t="s">
        <v>521</v>
      </c>
      <c r="E885" s="73" t="s">
        <v>65</v>
      </c>
      <c r="F885" s="74"/>
    </row>
    <row r="886" spans="4:6" x14ac:dyDescent="0.25">
      <c r="D886" s="72" t="s">
        <v>521</v>
      </c>
      <c r="E886" s="73" t="s">
        <v>1</v>
      </c>
      <c r="F886" s="74"/>
    </row>
    <row r="887" spans="4:6" x14ac:dyDescent="0.25">
      <c r="D887" s="72" t="s">
        <v>521</v>
      </c>
      <c r="E887" s="73" t="s">
        <v>0</v>
      </c>
      <c r="F887" s="74"/>
    </row>
    <row r="888" spans="4:6" x14ac:dyDescent="0.25">
      <c r="D888" s="72" t="s">
        <v>521</v>
      </c>
      <c r="E888" s="73" t="s">
        <v>67</v>
      </c>
      <c r="F888" s="74"/>
    </row>
    <row r="889" spans="4:6" x14ac:dyDescent="0.25">
      <c r="D889" s="72" t="s">
        <v>521</v>
      </c>
      <c r="E889" s="73" t="s">
        <v>89</v>
      </c>
      <c r="F889" s="74"/>
    </row>
    <row r="890" spans="4:6" x14ac:dyDescent="0.25">
      <c r="D890" s="72" t="s">
        <v>521</v>
      </c>
      <c r="E890" s="73" t="s">
        <v>3</v>
      </c>
      <c r="F890" s="74"/>
    </row>
    <row r="891" spans="4:6" x14ac:dyDescent="0.25">
      <c r="D891" s="72" t="s">
        <v>521</v>
      </c>
      <c r="E891" s="59" t="s">
        <v>24</v>
      </c>
      <c r="F891" s="74"/>
    </row>
    <row r="892" spans="4:6" x14ac:dyDescent="0.25">
      <c r="D892" s="72" t="s">
        <v>521</v>
      </c>
      <c r="E892" s="73" t="s">
        <v>25</v>
      </c>
      <c r="F892" s="74"/>
    </row>
    <row r="893" spans="4:6" x14ac:dyDescent="0.25">
      <c r="D893" s="72" t="s">
        <v>521</v>
      </c>
      <c r="E893" s="73" t="s">
        <v>4</v>
      </c>
      <c r="F893" s="74"/>
    </row>
    <row r="894" spans="4:6" x14ac:dyDescent="0.25">
      <c r="D894" s="72" t="s">
        <v>521</v>
      </c>
      <c r="E894" s="73" t="s">
        <v>71</v>
      </c>
      <c r="F894" s="74"/>
    </row>
    <row r="895" spans="4:6" x14ac:dyDescent="0.25">
      <c r="D895" s="72" t="s">
        <v>521</v>
      </c>
      <c r="E895" s="73" t="s">
        <v>20</v>
      </c>
      <c r="F895" s="74"/>
    </row>
    <row r="896" spans="4:6" x14ac:dyDescent="0.25">
      <c r="D896" s="72" t="s">
        <v>521</v>
      </c>
      <c r="E896" s="73" t="s">
        <v>73</v>
      </c>
      <c r="F896" s="74"/>
    </row>
    <row r="897" spans="4:6" x14ac:dyDescent="0.25">
      <c r="D897" s="72" t="s">
        <v>521</v>
      </c>
      <c r="E897" s="73" t="s">
        <v>74</v>
      </c>
      <c r="F897" s="74"/>
    </row>
    <row r="898" spans="4:6" x14ac:dyDescent="0.25">
      <c r="D898" s="72" t="s">
        <v>521</v>
      </c>
      <c r="E898" s="73" t="s">
        <v>22</v>
      </c>
      <c r="F898" s="74"/>
    </row>
    <row r="899" spans="4:6" x14ac:dyDescent="0.25">
      <c r="D899" s="72" t="s">
        <v>521</v>
      </c>
      <c r="E899" s="73" t="s">
        <v>77</v>
      </c>
      <c r="F899" s="74"/>
    </row>
    <row r="900" spans="4:6" x14ac:dyDescent="0.25">
      <c r="D900" s="72" t="s">
        <v>521</v>
      </c>
      <c r="E900" s="73" t="s">
        <v>78</v>
      </c>
      <c r="F900" s="74"/>
    </row>
    <row r="901" spans="4:6" x14ac:dyDescent="0.25">
      <c r="D901" s="72" t="s">
        <v>521</v>
      </c>
      <c r="E901" s="73" t="s">
        <v>87</v>
      </c>
      <c r="F901" s="74"/>
    </row>
    <row r="902" spans="4:6" x14ac:dyDescent="0.25">
      <c r="D902" s="72" t="s">
        <v>538</v>
      </c>
      <c r="E902" s="73" t="s">
        <v>529</v>
      </c>
      <c r="F902" s="74"/>
    </row>
    <row r="903" spans="4:6" x14ac:dyDescent="0.25">
      <c r="D903" s="72" t="s">
        <v>538</v>
      </c>
      <c r="E903" s="73" t="s">
        <v>530</v>
      </c>
      <c r="F903" s="74"/>
    </row>
    <row r="904" spans="4:6" x14ac:dyDescent="0.25">
      <c r="D904" s="72" t="s">
        <v>538</v>
      </c>
      <c r="E904" s="73" t="s">
        <v>535</v>
      </c>
      <c r="F904" s="74"/>
    </row>
    <row r="905" spans="4:6" x14ac:dyDescent="0.25">
      <c r="D905" s="72" t="s">
        <v>538</v>
      </c>
      <c r="E905" s="73" t="s">
        <v>536</v>
      </c>
      <c r="F905" s="74"/>
    </row>
    <row r="906" spans="4:6" x14ac:dyDescent="0.25">
      <c r="D906" s="72" t="s">
        <v>538</v>
      </c>
      <c r="E906" s="73" t="s">
        <v>534</v>
      </c>
      <c r="F906" s="74"/>
    </row>
    <row r="907" spans="4:6" x14ac:dyDescent="0.25">
      <c r="D907" s="72" t="s">
        <v>538</v>
      </c>
      <c r="E907" s="73" t="s">
        <v>533</v>
      </c>
      <c r="F907" s="74"/>
    </row>
    <row r="908" spans="4:6" x14ac:dyDescent="0.25">
      <c r="D908" s="72" t="s">
        <v>538</v>
      </c>
      <c r="E908" s="73" t="s">
        <v>223</v>
      </c>
      <c r="F908" s="74"/>
    </row>
    <row r="909" spans="4:6" x14ac:dyDescent="0.25">
      <c r="D909" s="72" t="s">
        <v>538</v>
      </c>
      <c r="E909" s="73" t="s">
        <v>528</v>
      </c>
      <c r="F909" s="74"/>
    </row>
    <row r="910" spans="4:6" x14ac:dyDescent="0.25">
      <c r="D910" s="72" t="s">
        <v>538</v>
      </c>
      <c r="E910" s="73" t="s">
        <v>221</v>
      </c>
      <c r="F910" s="74"/>
    </row>
    <row r="911" spans="4:6" x14ac:dyDescent="0.25">
      <c r="D911" s="72" t="s">
        <v>538</v>
      </c>
      <c r="E911" s="73" t="s">
        <v>527</v>
      </c>
      <c r="F911" s="74"/>
    </row>
    <row r="912" spans="4:6" x14ac:dyDescent="0.25">
      <c r="D912" s="72" t="s">
        <v>538</v>
      </c>
      <c r="E912" s="73" t="s">
        <v>532</v>
      </c>
      <c r="F912" s="74"/>
    </row>
    <row r="913" spans="4:6" x14ac:dyDescent="0.25">
      <c r="D913" s="72" t="s">
        <v>538</v>
      </c>
      <c r="E913" s="73" t="s">
        <v>531</v>
      </c>
      <c r="F913" s="74"/>
    </row>
    <row r="914" spans="4:6" x14ac:dyDescent="0.25">
      <c r="D914" s="72" t="s">
        <v>538</v>
      </c>
      <c r="E914" s="73" t="s">
        <v>222</v>
      </c>
      <c r="F914" s="74"/>
    </row>
    <row r="915" spans="4:6" x14ac:dyDescent="0.25">
      <c r="D915" s="72" t="s">
        <v>538</v>
      </c>
      <c r="E915" s="73" t="s">
        <v>537</v>
      </c>
      <c r="F915" s="74"/>
    </row>
    <row r="916" spans="4:6" x14ac:dyDescent="0.25">
      <c r="D916" s="72" t="s">
        <v>518</v>
      </c>
      <c r="E916" s="73" t="s">
        <v>505</v>
      </c>
      <c r="F916" s="74"/>
    </row>
    <row r="917" spans="4:6" x14ac:dyDescent="0.25">
      <c r="D917" s="72" t="s">
        <v>518</v>
      </c>
      <c r="E917" s="73" t="s">
        <v>506</v>
      </c>
      <c r="F917" s="74"/>
    </row>
    <row r="918" spans="4:6" x14ac:dyDescent="0.25">
      <c r="D918" s="72" t="s">
        <v>518</v>
      </c>
      <c r="E918" s="73" t="s">
        <v>507</v>
      </c>
      <c r="F918" s="74"/>
    </row>
    <row r="919" spans="4:6" x14ac:dyDescent="0.25">
      <c r="D919" s="72" t="s">
        <v>518</v>
      </c>
      <c r="E919" s="73" t="s">
        <v>508</v>
      </c>
      <c r="F919" s="74"/>
    </row>
    <row r="920" spans="4:6" x14ac:dyDescent="0.25">
      <c r="D920" s="72" t="s">
        <v>518</v>
      </c>
      <c r="E920" s="73" t="s">
        <v>509</v>
      </c>
      <c r="F920" s="74"/>
    </row>
    <row r="921" spans="4:6" x14ac:dyDescent="0.25">
      <c r="D921" s="72" t="s">
        <v>518</v>
      </c>
      <c r="E921" s="73" t="s">
        <v>510</v>
      </c>
      <c r="F921" s="74"/>
    </row>
    <row r="922" spans="4:6" x14ac:dyDescent="0.25">
      <c r="D922" s="72" t="s">
        <v>518</v>
      </c>
      <c r="E922" s="73" t="s">
        <v>511</v>
      </c>
      <c r="F922" s="74"/>
    </row>
    <row r="923" spans="4:6" x14ac:dyDescent="0.25">
      <c r="D923" s="72" t="s">
        <v>518</v>
      </c>
      <c r="E923" s="73" t="s">
        <v>512</v>
      </c>
      <c r="F923" s="74"/>
    </row>
    <row r="924" spans="4:6" x14ac:dyDescent="0.25">
      <c r="D924" s="72" t="s">
        <v>518</v>
      </c>
      <c r="E924" s="73" t="s">
        <v>513</v>
      </c>
      <c r="F924" s="74"/>
    </row>
    <row r="925" spans="4:6" x14ac:dyDescent="0.25">
      <c r="D925" s="72" t="s">
        <v>518</v>
      </c>
      <c r="E925" s="73" t="s">
        <v>514</v>
      </c>
      <c r="F925" s="74"/>
    </row>
    <row r="926" spans="4:6" x14ac:dyDescent="0.25">
      <c r="D926" s="72" t="s">
        <v>518</v>
      </c>
      <c r="E926" s="73" t="s">
        <v>515</v>
      </c>
      <c r="F926" s="74"/>
    </row>
    <row r="927" spans="4:6" x14ac:dyDescent="0.25">
      <c r="D927" s="72" t="s">
        <v>518</v>
      </c>
      <c r="E927" s="73" t="s">
        <v>516</v>
      </c>
      <c r="F927" s="74"/>
    </row>
    <row r="928" spans="4:6" x14ac:dyDescent="0.25">
      <c r="D928" s="72" t="s">
        <v>518</v>
      </c>
      <c r="E928" s="73" t="s">
        <v>517</v>
      </c>
      <c r="F928" s="74"/>
    </row>
    <row r="929" spans="4:6" x14ac:dyDescent="0.25">
      <c r="D929" s="72" t="s">
        <v>228</v>
      </c>
      <c r="E929" s="73" t="s">
        <v>8</v>
      </c>
      <c r="F929" s="74"/>
    </row>
    <row r="930" spans="4:6" x14ac:dyDescent="0.25">
      <c r="D930" s="72" t="s">
        <v>228</v>
      </c>
      <c r="E930" s="73" t="s">
        <v>85</v>
      </c>
      <c r="F930" s="74"/>
    </row>
    <row r="931" spans="4:6" x14ac:dyDescent="0.25">
      <c r="D931" s="72" t="s">
        <v>228</v>
      </c>
      <c r="E931" s="73" t="s">
        <v>65</v>
      </c>
      <c r="F931" s="74"/>
    </row>
    <row r="932" spans="4:6" x14ac:dyDescent="0.25">
      <c r="D932" s="72" t="s">
        <v>228</v>
      </c>
      <c r="E932" s="73" t="s">
        <v>88</v>
      </c>
      <c r="F932" s="74"/>
    </row>
    <row r="933" spans="4:6" x14ac:dyDescent="0.25">
      <c r="D933" s="72" t="s">
        <v>228</v>
      </c>
      <c r="E933" s="73" t="s">
        <v>1</v>
      </c>
      <c r="F933" s="74"/>
    </row>
    <row r="934" spans="4:6" x14ac:dyDescent="0.25">
      <c r="D934" s="72" t="s">
        <v>228</v>
      </c>
      <c r="E934" s="73" t="s">
        <v>0</v>
      </c>
      <c r="F934" s="74"/>
    </row>
    <row r="935" spans="4:6" x14ac:dyDescent="0.25">
      <c r="D935" s="72" t="s">
        <v>228</v>
      </c>
      <c r="E935" s="73" t="s">
        <v>67</v>
      </c>
      <c r="F935" s="74"/>
    </row>
    <row r="936" spans="4:6" x14ac:dyDescent="0.25">
      <c r="D936" s="72" t="s">
        <v>228</v>
      </c>
      <c r="E936" s="73" t="s">
        <v>89</v>
      </c>
      <c r="F936" s="74"/>
    </row>
    <row r="937" spans="4:6" x14ac:dyDescent="0.25">
      <c r="D937" s="72" t="s">
        <v>228</v>
      </c>
      <c r="E937" s="73" t="s">
        <v>90</v>
      </c>
      <c r="F937" s="74"/>
    </row>
    <row r="938" spans="4:6" x14ac:dyDescent="0.25">
      <c r="D938" s="72" t="s">
        <v>228</v>
      </c>
      <c r="E938" s="73" t="s">
        <v>3</v>
      </c>
      <c r="F938" s="74"/>
    </row>
    <row r="939" spans="4:6" x14ac:dyDescent="0.25">
      <c r="D939" s="72" t="s">
        <v>228</v>
      </c>
      <c r="E939" s="59" t="s">
        <v>24</v>
      </c>
      <c r="F939" s="74"/>
    </row>
    <row r="940" spans="4:6" x14ac:dyDescent="0.25">
      <c r="D940" s="72" t="s">
        <v>228</v>
      </c>
      <c r="E940" s="59" t="s">
        <v>340</v>
      </c>
      <c r="F940" s="74"/>
    </row>
    <row r="941" spans="4:6" x14ac:dyDescent="0.25">
      <c r="D941" s="72" t="s">
        <v>228</v>
      </c>
      <c r="E941" s="73" t="s">
        <v>25</v>
      </c>
      <c r="F941" s="74"/>
    </row>
    <row r="942" spans="4:6" x14ac:dyDescent="0.25">
      <c r="D942" s="72" t="s">
        <v>228</v>
      </c>
      <c r="E942" s="73" t="s">
        <v>4</v>
      </c>
      <c r="F942" s="74"/>
    </row>
    <row r="943" spans="4:6" x14ac:dyDescent="0.25">
      <c r="D943" s="72" t="s">
        <v>228</v>
      </c>
      <c r="E943" s="73" t="s">
        <v>71</v>
      </c>
      <c r="F943" s="74"/>
    </row>
    <row r="944" spans="4:6" x14ac:dyDescent="0.25">
      <c r="D944" s="72" t="s">
        <v>228</v>
      </c>
      <c r="E944" s="73" t="s">
        <v>206</v>
      </c>
      <c r="F944" s="74"/>
    </row>
    <row r="945" spans="4:6" x14ac:dyDescent="0.25">
      <c r="D945" s="72" t="s">
        <v>228</v>
      </c>
      <c r="E945" s="73" t="s">
        <v>20</v>
      </c>
      <c r="F945" s="74"/>
    </row>
    <row r="946" spans="4:6" x14ac:dyDescent="0.25">
      <c r="D946" s="72" t="s">
        <v>228</v>
      </c>
      <c r="E946" s="73" t="s">
        <v>91</v>
      </c>
      <c r="F946" s="74"/>
    </row>
    <row r="947" spans="4:6" x14ac:dyDescent="0.25">
      <c r="D947" s="72" t="s">
        <v>228</v>
      </c>
      <c r="E947" s="59" t="s">
        <v>339</v>
      </c>
      <c r="F947" s="74"/>
    </row>
    <row r="948" spans="4:6" x14ac:dyDescent="0.25">
      <c r="D948" s="72" t="s">
        <v>228</v>
      </c>
      <c r="E948" s="73" t="s">
        <v>73</v>
      </c>
      <c r="F948" s="74"/>
    </row>
    <row r="949" spans="4:6" x14ac:dyDescent="0.25">
      <c r="D949" s="72" t="s">
        <v>228</v>
      </c>
      <c r="E949" s="73" t="s">
        <v>22</v>
      </c>
      <c r="F949" s="74"/>
    </row>
    <row r="950" spans="4:6" x14ac:dyDescent="0.25">
      <c r="D950" s="72" t="s">
        <v>228</v>
      </c>
      <c r="E950" s="73" t="s">
        <v>571</v>
      </c>
      <c r="F950" s="74"/>
    </row>
    <row r="951" spans="4:6" x14ac:dyDescent="0.25">
      <c r="D951" s="72" t="s">
        <v>228</v>
      </c>
      <c r="E951" s="73" t="s">
        <v>208</v>
      </c>
      <c r="F951" s="74"/>
    </row>
    <row r="952" spans="4:6" x14ac:dyDescent="0.25">
      <c r="D952" s="72" t="s">
        <v>228</v>
      </c>
      <c r="E952" s="73" t="s">
        <v>77</v>
      </c>
      <c r="F952" s="74"/>
    </row>
    <row r="953" spans="4:6" x14ac:dyDescent="0.25">
      <c r="D953" s="72" t="s">
        <v>228</v>
      </c>
      <c r="E953" s="73" t="s">
        <v>78</v>
      </c>
      <c r="F953" s="74"/>
    </row>
    <row r="954" spans="4:6" x14ac:dyDescent="0.25">
      <c r="D954" s="72" t="s">
        <v>228</v>
      </c>
      <c r="E954" s="73" t="s">
        <v>87</v>
      </c>
      <c r="F954" s="74"/>
    </row>
    <row r="955" spans="4:6" x14ac:dyDescent="0.25">
      <c r="D955" s="72" t="s">
        <v>230</v>
      </c>
      <c r="E955" s="59" t="s">
        <v>286</v>
      </c>
      <c r="F955" s="74"/>
    </row>
    <row r="956" spans="4:6" x14ac:dyDescent="0.25">
      <c r="D956" s="72" t="s">
        <v>230</v>
      </c>
      <c r="E956" s="59" t="s">
        <v>255</v>
      </c>
      <c r="F956" s="74"/>
    </row>
    <row r="957" spans="4:6" x14ac:dyDescent="0.25">
      <c r="D957" s="72" t="s">
        <v>230</v>
      </c>
      <c r="E957" s="59" t="s">
        <v>489</v>
      </c>
      <c r="F957" s="74"/>
    </row>
    <row r="958" spans="4:6" x14ac:dyDescent="0.25">
      <c r="D958" s="72" t="s">
        <v>230</v>
      </c>
      <c r="E958" s="59" t="s">
        <v>284</v>
      </c>
      <c r="F958" s="74"/>
    </row>
    <row r="959" spans="4:6" x14ac:dyDescent="0.25">
      <c r="D959" s="72" t="s">
        <v>230</v>
      </c>
      <c r="E959" s="59" t="s">
        <v>285</v>
      </c>
      <c r="F959" s="74"/>
    </row>
    <row r="960" spans="4:6" x14ac:dyDescent="0.25">
      <c r="D960" s="72" t="s">
        <v>230</v>
      </c>
      <c r="E960" s="59" t="s">
        <v>271</v>
      </c>
      <c r="F960" s="74"/>
    </row>
    <row r="961" spans="4:6" x14ac:dyDescent="0.25">
      <c r="D961" s="72" t="s">
        <v>230</v>
      </c>
      <c r="E961" s="59" t="s">
        <v>499</v>
      </c>
      <c r="F961" s="74"/>
    </row>
    <row r="962" spans="4:6" x14ac:dyDescent="0.25">
      <c r="D962" s="72" t="s">
        <v>230</v>
      </c>
      <c r="E962" s="59" t="s">
        <v>276</v>
      </c>
      <c r="F962" s="74"/>
    </row>
    <row r="963" spans="4:6" x14ac:dyDescent="0.25">
      <c r="D963" s="72" t="s">
        <v>230</v>
      </c>
      <c r="E963" s="59" t="s">
        <v>274</v>
      </c>
      <c r="F963" s="74"/>
    </row>
    <row r="964" spans="4:6" x14ac:dyDescent="0.25">
      <c r="D964" s="72" t="s">
        <v>230</v>
      </c>
      <c r="E964" s="59" t="s">
        <v>275</v>
      </c>
      <c r="F964" s="74"/>
    </row>
    <row r="965" spans="4:6" x14ac:dyDescent="0.25">
      <c r="D965" s="72" t="s">
        <v>230</v>
      </c>
      <c r="E965" s="73" t="s">
        <v>324</v>
      </c>
      <c r="F965" s="74"/>
    </row>
    <row r="966" spans="4:6" x14ac:dyDescent="0.25">
      <c r="D966" s="72" t="s">
        <v>230</v>
      </c>
      <c r="E966" s="73" t="s">
        <v>325</v>
      </c>
      <c r="F966" s="74"/>
    </row>
    <row r="967" spans="4:6" x14ac:dyDescent="0.25">
      <c r="D967" s="72" t="s">
        <v>230</v>
      </c>
      <c r="E967" s="59" t="s">
        <v>326</v>
      </c>
      <c r="F967" s="74"/>
    </row>
    <row r="968" spans="4:6" x14ac:dyDescent="0.25">
      <c r="D968" s="72" t="s">
        <v>230</v>
      </c>
      <c r="E968" s="59" t="s">
        <v>266</v>
      </c>
      <c r="F968" s="74"/>
    </row>
    <row r="969" spans="4:6" x14ac:dyDescent="0.25">
      <c r="D969" s="72" t="s">
        <v>230</v>
      </c>
      <c r="E969" s="59" t="s">
        <v>269</v>
      </c>
      <c r="F969" s="74"/>
    </row>
    <row r="970" spans="4:6" x14ac:dyDescent="0.25">
      <c r="D970" s="72" t="s">
        <v>230</v>
      </c>
      <c r="E970" s="59" t="s">
        <v>270</v>
      </c>
      <c r="F970" s="74"/>
    </row>
    <row r="971" spans="4:6" x14ac:dyDescent="0.25">
      <c r="D971" s="72" t="s">
        <v>230</v>
      </c>
      <c r="E971" s="59" t="s">
        <v>327</v>
      </c>
      <c r="F971" s="74"/>
    </row>
    <row r="972" spans="4:6" x14ac:dyDescent="0.25">
      <c r="D972" s="72" t="s">
        <v>230</v>
      </c>
      <c r="E972" s="59" t="s">
        <v>328</v>
      </c>
      <c r="F972" s="74"/>
    </row>
    <row r="973" spans="4:6" x14ac:dyDescent="0.25">
      <c r="D973" s="72" t="s">
        <v>230</v>
      </c>
      <c r="E973" s="59" t="s">
        <v>329</v>
      </c>
      <c r="F973" s="74"/>
    </row>
    <row r="974" spans="4:6" x14ac:dyDescent="0.25">
      <c r="D974" s="72" t="s">
        <v>230</v>
      </c>
      <c r="E974" s="59" t="s">
        <v>330</v>
      </c>
      <c r="F974" s="74"/>
    </row>
    <row r="975" spans="4:6" x14ac:dyDescent="0.25">
      <c r="D975" s="72" t="s">
        <v>230</v>
      </c>
      <c r="E975" s="59" t="s">
        <v>490</v>
      </c>
      <c r="F975" s="74"/>
    </row>
    <row r="976" spans="4:6" x14ac:dyDescent="0.25">
      <c r="D976" s="72" t="s">
        <v>230</v>
      </c>
      <c r="E976" s="59" t="s">
        <v>272</v>
      </c>
      <c r="F976" s="74"/>
    </row>
    <row r="977" spans="4:6" x14ac:dyDescent="0.25">
      <c r="D977" s="72" t="s">
        <v>230</v>
      </c>
      <c r="E977" s="59" t="s">
        <v>498</v>
      </c>
      <c r="F977" s="74"/>
    </row>
    <row r="978" spans="4:6" x14ac:dyDescent="0.25">
      <c r="D978" s="72" t="s">
        <v>230</v>
      </c>
      <c r="E978" s="59" t="s">
        <v>337</v>
      </c>
      <c r="F978" s="74"/>
    </row>
    <row r="979" spans="4:6" x14ac:dyDescent="0.25">
      <c r="D979" s="72" t="s">
        <v>230</v>
      </c>
      <c r="E979" s="59" t="s">
        <v>259</v>
      </c>
      <c r="F979" s="74"/>
    </row>
    <row r="980" spans="4:6" x14ac:dyDescent="0.25">
      <c r="D980" s="72" t="s">
        <v>230</v>
      </c>
      <c r="E980" s="59" t="s">
        <v>256</v>
      </c>
      <c r="F980" s="74"/>
    </row>
    <row r="981" spans="4:6" x14ac:dyDescent="0.25">
      <c r="D981" s="72" t="s">
        <v>230</v>
      </c>
      <c r="E981" s="59" t="s">
        <v>278</v>
      </c>
      <c r="F981" s="74"/>
    </row>
    <row r="982" spans="4:6" x14ac:dyDescent="0.25">
      <c r="D982" s="72" t="s">
        <v>230</v>
      </c>
      <c r="E982" s="59" t="s">
        <v>279</v>
      </c>
      <c r="F982" s="74"/>
    </row>
    <row r="983" spans="4:6" x14ac:dyDescent="0.25">
      <c r="D983" s="72" t="s">
        <v>230</v>
      </c>
      <c r="E983" s="59" t="s">
        <v>209</v>
      </c>
      <c r="F983" s="74"/>
    </row>
    <row r="984" spans="4:6" x14ac:dyDescent="0.25">
      <c r="D984" s="72" t="s">
        <v>230</v>
      </c>
      <c r="E984" s="59" t="s">
        <v>280</v>
      </c>
      <c r="F984" s="74"/>
    </row>
    <row r="985" spans="4:6" x14ac:dyDescent="0.25">
      <c r="D985" s="72" t="s">
        <v>230</v>
      </c>
      <c r="E985" s="59" t="s">
        <v>331</v>
      </c>
      <c r="F985" s="74"/>
    </row>
    <row r="986" spans="4:6" x14ac:dyDescent="0.25">
      <c r="D986" s="72" t="s">
        <v>230</v>
      </c>
      <c r="E986" s="59" t="s">
        <v>257</v>
      </c>
      <c r="F986" s="74"/>
    </row>
    <row r="987" spans="4:6" x14ac:dyDescent="0.25">
      <c r="D987" s="72" t="s">
        <v>230</v>
      </c>
      <c r="E987" s="59" t="s">
        <v>332</v>
      </c>
      <c r="F987" s="74"/>
    </row>
    <row r="988" spans="4:6" x14ac:dyDescent="0.25">
      <c r="D988" s="72" t="s">
        <v>230</v>
      </c>
      <c r="E988" s="59" t="s">
        <v>263</v>
      </c>
      <c r="F988" s="74"/>
    </row>
    <row r="989" spans="4:6" x14ac:dyDescent="0.25">
      <c r="D989" s="72" t="s">
        <v>230</v>
      </c>
      <c r="E989" s="59" t="s">
        <v>273</v>
      </c>
      <c r="F989" s="74"/>
    </row>
    <row r="990" spans="4:6" x14ac:dyDescent="0.25">
      <c r="D990" s="72" t="s">
        <v>230</v>
      </c>
      <c r="E990" s="59" t="s">
        <v>333</v>
      </c>
      <c r="F990" s="74"/>
    </row>
    <row r="991" spans="4:6" x14ac:dyDescent="0.25">
      <c r="D991" s="72" t="s">
        <v>230</v>
      </c>
      <c r="E991" s="59" t="s">
        <v>334</v>
      </c>
      <c r="F991" s="74"/>
    </row>
    <row r="992" spans="4:6" x14ac:dyDescent="0.25">
      <c r="D992" s="72" t="s">
        <v>230</v>
      </c>
      <c r="E992" s="59" t="s">
        <v>277</v>
      </c>
      <c r="F992" s="74"/>
    </row>
    <row r="993" spans="4:6" x14ac:dyDescent="0.25">
      <c r="D993" s="72" t="s">
        <v>230</v>
      </c>
      <c r="E993" s="59" t="s">
        <v>267</v>
      </c>
      <c r="F993" s="74"/>
    </row>
    <row r="994" spans="4:6" x14ac:dyDescent="0.25">
      <c r="D994" s="72" t="s">
        <v>230</v>
      </c>
      <c r="E994" s="59" t="s">
        <v>338</v>
      </c>
      <c r="F994" s="74"/>
    </row>
    <row r="995" spans="4:6" x14ac:dyDescent="0.25">
      <c r="D995" s="72" t="s">
        <v>230</v>
      </c>
      <c r="E995" s="59" t="s">
        <v>335</v>
      </c>
      <c r="F995" s="74"/>
    </row>
    <row r="996" spans="4:6" x14ac:dyDescent="0.25">
      <c r="D996" s="72" t="s">
        <v>230</v>
      </c>
      <c r="E996" s="59" t="s">
        <v>282</v>
      </c>
      <c r="F996" s="74"/>
    </row>
    <row r="997" spans="4:6" x14ac:dyDescent="0.25">
      <c r="D997" s="72" t="s">
        <v>230</v>
      </c>
      <c r="E997" s="59" t="s">
        <v>281</v>
      </c>
      <c r="F997" s="74"/>
    </row>
    <row r="998" spans="4:6" x14ac:dyDescent="0.25">
      <c r="D998" s="72" t="s">
        <v>230</v>
      </c>
      <c r="E998" s="59" t="s">
        <v>287</v>
      </c>
      <c r="F998" s="74"/>
    </row>
    <row r="999" spans="4:6" x14ac:dyDescent="0.25">
      <c r="D999" s="72" t="s">
        <v>230</v>
      </c>
      <c r="E999" s="73" t="s">
        <v>227</v>
      </c>
      <c r="F999" s="74"/>
    </row>
    <row r="1000" spans="4:6" x14ac:dyDescent="0.25">
      <c r="D1000" s="72" t="s">
        <v>230</v>
      </c>
      <c r="E1000" s="59" t="s">
        <v>227</v>
      </c>
      <c r="F1000" s="74"/>
    </row>
    <row r="1001" spans="4:6" x14ac:dyDescent="0.25">
      <c r="D1001" s="72" t="s">
        <v>230</v>
      </c>
      <c r="E1001" s="59" t="s">
        <v>491</v>
      </c>
      <c r="F1001" s="74"/>
    </row>
    <row r="1002" spans="4:6" x14ac:dyDescent="0.25">
      <c r="D1002" s="72" t="s">
        <v>230</v>
      </c>
      <c r="E1002" s="59" t="s">
        <v>492</v>
      </c>
      <c r="F1002" s="74"/>
    </row>
    <row r="1003" spans="4:6" x14ac:dyDescent="0.25">
      <c r="D1003" s="72" t="s">
        <v>230</v>
      </c>
      <c r="E1003" s="59" t="s">
        <v>493</v>
      </c>
      <c r="F1003" s="74"/>
    </row>
    <row r="1004" spans="4:6" x14ac:dyDescent="0.25">
      <c r="D1004" s="72" t="s">
        <v>230</v>
      </c>
      <c r="E1004" s="59" t="s">
        <v>283</v>
      </c>
      <c r="F1004" s="74"/>
    </row>
    <row r="1005" spans="4:6" x14ac:dyDescent="0.25">
      <c r="D1005" s="72" t="s">
        <v>230</v>
      </c>
      <c r="E1005" s="59" t="s">
        <v>500</v>
      </c>
      <c r="F1005" s="74"/>
    </row>
    <row r="1006" spans="4:6" x14ac:dyDescent="0.25">
      <c r="D1006" s="72" t="s">
        <v>230</v>
      </c>
      <c r="E1006" s="59" t="s">
        <v>268</v>
      </c>
      <c r="F1006" s="74"/>
    </row>
    <row r="1007" spans="4:6" x14ac:dyDescent="0.25">
      <c r="D1007" s="72" t="s">
        <v>230</v>
      </c>
      <c r="E1007" s="59" t="s">
        <v>260</v>
      </c>
      <c r="F1007" s="74"/>
    </row>
    <row r="1008" spans="4:6" x14ac:dyDescent="0.25">
      <c r="D1008" s="72" t="s">
        <v>230</v>
      </c>
      <c r="E1008" s="59" t="s">
        <v>261</v>
      </c>
      <c r="F1008" s="74"/>
    </row>
    <row r="1009" spans="4:6" x14ac:dyDescent="0.25">
      <c r="D1009" s="72" t="s">
        <v>230</v>
      </c>
      <c r="E1009" s="59" t="s">
        <v>262</v>
      </c>
      <c r="F1009" s="74"/>
    </row>
    <row r="1010" spans="4:6" x14ac:dyDescent="0.25">
      <c r="D1010" s="72" t="s">
        <v>230</v>
      </c>
      <c r="E1010" s="59" t="s">
        <v>494</v>
      </c>
      <c r="F1010" s="74"/>
    </row>
    <row r="1011" spans="4:6" x14ac:dyDescent="0.25">
      <c r="D1011" s="72" t="s">
        <v>230</v>
      </c>
      <c r="E1011" s="59" t="s">
        <v>495</v>
      </c>
      <c r="F1011" s="74"/>
    </row>
    <row r="1012" spans="4:6" x14ac:dyDescent="0.25">
      <c r="D1012" s="72" t="s">
        <v>230</v>
      </c>
      <c r="E1012" s="59" t="s">
        <v>258</v>
      </c>
      <c r="F1012" s="74"/>
    </row>
    <row r="1013" spans="4:6" x14ac:dyDescent="0.25">
      <c r="D1013" s="72" t="s">
        <v>230</v>
      </c>
      <c r="E1013" s="59" t="s">
        <v>265</v>
      </c>
      <c r="F1013" s="74"/>
    </row>
    <row r="1014" spans="4:6" x14ac:dyDescent="0.25">
      <c r="D1014" s="72" t="s">
        <v>230</v>
      </c>
      <c r="E1014" s="59" t="s">
        <v>496</v>
      </c>
      <c r="F1014" s="74"/>
    </row>
    <row r="1015" spans="4:6" x14ac:dyDescent="0.25">
      <c r="D1015" s="72" t="s">
        <v>230</v>
      </c>
      <c r="E1015" s="59" t="s">
        <v>253</v>
      </c>
      <c r="F1015" s="74"/>
    </row>
    <row r="1016" spans="4:6" x14ac:dyDescent="0.25">
      <c r="D1016" s="72" t="s">
        <v>230</v>
      </c>
      <c r="E1016" s="59" t="s">
        <v>252</v>
      </c>
      <c r="F1016" s="74"/>
    </row>
    <row r="1017" spans="4:6" x14ac:dyDescent="0.25">
      <c r="D1017" s="72" t="s">
        <v>230</v>
      </c>
      <c r="E1017" s="59" t="s">
        <v>497</v>
      </c>
      <c r="F1017" s="74"/>
    </row>
    <row r="1018" spans="4:6" x14ac:dyDescent="0.25">
      <c r="D1018" s="72" t="s">
        <v>230</v>
      </c>
      <c r="E1018" s="59" t="s">
        <v>254</v>
      </c>
      <c r="F1018" s="74"/>
    </row>
    <row r="1019" spans="4:6" x14ac:dyDescent="0.25">
      <c r="D1019" s="72" t="s">
        <v>230</v>
      </c>
      <c r="E1019" s="59" t="s">
        <v>226</v>
      </c>
      <c r="F1019" s="74"/>
    </row>
    <row r="1020" spans="4:6" x14ac:dyDescent="0.25">
      <c r="D1020" s="72" t="s">
        <v>230</v>
      </c>
      <c r="E1020" s="59" t="s">
        <v>225</v>
      </c>
      <c r="F1020" s="74"/>
    </row>
    <row r="1021" spans="4:6" x14ac:dyDescent="0.25">
      <c r="D1021" s="72" t="s">
        <v>230</v>
      </c>
      <c r="E1021" s="59" t="s">
        <v>264</v>
      </c>
      <c r="F1021" s="74"/>
    </row>
    <row r="1022" spans="4:6" x14ac:dyDescent="0.25">
      <c r="D1022" s="72" t="s">
        <v>230</v>
      </c>
      <c r="E1022" s="59" t="s">
        <v>336</v>
      </c>
      <c r="F1022" s="74"/>
    </row>
    <row r="1023" spans="4:6" x14ac:dyDescent="0.25">
      <c r="D1023" s="72" t="s">
        <v>681</v>
      </c>
      <c r="E1023" s="59" t="s">
        <v>286</v>
      </c>
      <c r="F1023" s="74"/>
    </row>
    <row r="1024" spans="4:6" x14ac:dyDescent="0.25">
      <c r="D1024" s="72" t="s">
        <v>681</v>
      </c>
      <c r="E1024" s="59" t="s">
        <v>255</v>
      </c>
      <c r="F1024" s="74"/>
    </row>
    <row r="1025" spans="4:6" x14ac:dyDescent="0.25">
      <c r="D1025" s="72" t="s">
        <v>681</v>
      </c>
      <c r="E1025" s="59" t="s">
        <v>489</v>
      </c>
      <c r="F1025" s="74"/>
    </row>
    <row r="1026" spans="4:6" x14ac:dyDescent="0.25">
      <c r="D1026" s="72" t="s">
        <v>681</v>
      </c>
      <c r="E1026" s="59" t="s">
        <v>284</v>
      </c>
      <c r="F1026" s="74"/>
    </row>
    <row r="1027" spans="4:6" x14ac:dyDescent="0.25">
      <c r="D1027" s="72" t="s">
        <v>681</v>
      </c>
      <c r="E1027" s="59" t="s">
        <v>285</v>
      </c>
      <c r="F1027" s="74"/>
    </row>
    <row r="1028" spans="4:6" x14ac:dyDescent="0.25">
      <c r="D1028" s="72" t="s">
        <v>681</v>
      </c>
      <c r="E1028" s="59" t="s">
        <v>271</v>
      </c>
      <c r="F1028" s="74"/>
    </row>
    <row r="1029" spans="4:6" x14ac:dyDescent="0.25">
      <c r="D1029" s="72" t="s">
        <v>681</v>
      </c>
      <c r="E1029" s="59" t="s">
        <v>499</v>
      </c>
      <c r="F1029" s="74"/>
    </row>
    <row r="1030" spans="4:6" x14ac:dyDescent="0.25">
      <c r="D1030" s="72" t="s">
        <v>681</v>
      </c>
      <c r="E1030" s="59" t="s">
        <v>276</v>
      </c>
      <c r="F1030" s="74"/>
    </row>
    <row r="1031" spans="4:6" x14ac:dyDescent="0.25">
      <c r="D1031" s="72" t="s">
        <v>681</v>
      </c>
      <c r="E1031" s="59" t="s">
        <v>274</v>
      </c>
      <c r="F1031" s="74"/>
    </row>
    <row r="1032" spans="4:6" x14ac:dyDescent="0.25">
      <c r="D1032" s="72" t="s">
        <v>681</v>
      </c>
      <c r="E1032" s="59" t="s">
        <v>275</v>
      </c>
      <c r="F1032" s="74"/>
    </row>
    <row r="1033" spans="4:6" x14ac:dyDescent="0.25">
      <c r="D1033" s="72" t="s">
        <v>681</v>
      </c>
      <c r="E1033" s="73" t="s">
        <v>324</v>
      </c>
      <c r="F1033" s="74"/>
    </row>
    <row r="1034" spans="4:6" x14ac:dyDescent="0.25">
      <c r="D1034" s="72" t="s">
        <v>681</v>
      </c>
      <c r="E1034" s="73" t="s">
        <v>325</v>
      </c>
      <c r="F1034" s="74"/>
    </row>
    <row r="1035" spans="4:6" x14ac:dyDescent="0.25">
      <c r="D1035" s="72" t="s">
        <v>681</v>
      </c>
      <c r="E1035" s="59" t="s">
        <v>326</v>
      </c>
      <c r="F1035" s="74"/>
    </row>
    <row r="1036" spans="4:6" x14ac:dyDescent="0.25">
      <c r="D1036" s="72" t="s">
        <v>681</v>
      </c>
      <c r="E1036" s="59" t="s">
        <v>266</v>
      </c>
      <c r="F1036" s="74"/>
    </row>
    <row r="1037" spans="4:6" x14ac:dyDescent="0.25">
      <c r="D1037" s="72" t="s">
        <v>681</v>
      </c>
      <c r="E1037" s="59" t="s">
        <v>269</v>
      </c>
      <c r="F1037" s="74"/>
    </row>
    <row r="1038" spans="4:6" x14ac:dyDescent="0.25">
      <c r="D1038" s="72" t="s">
        <v>681</v>
      </c>
      <c r="E1038" s="59" t="s">
        <v>270</v>
      </c>
      <c r="F1038" s="74"/>
    </row>
    <row r="1039" spans="4:6" x14ac:dyDescent="0.25">
      <c r="D1039" s="72" t="s">
        <v>681</v>
      </c>
      <c r="E1039" s="59" t="s">
        <v>327</v>
      </c>
      <c r="F1039" s="74"/>
    </row>
    <row r="1040" spans="4:6" x14ac:dyDescent="0.25">
      <c r="D1040" s="72" t="s">
        <v>681</v>
      </c>
      <c r="E1040" s="59" t="s">
        <v>328</v>
      </c>
      <c r="F1040" s="74"/>
    </row>
    <row r="1041" spans="4:6" x14ac:dyDescent="0.25">
      <c r="D1041" s="72" t="s">
        <v>681</v>
      </c>
      <c r="E1041" s="59" t="s">
        <v>329</v>
      </c>
      <c r="F1041" s="74"/>
    </row>
    <row r="1042" spans="4:6" x14ac:dyDescent="0.25">
      <c r="D1042" s="72" t="s">
        <v>681</v>
      </c>
      <c r="E1042" s="59" t="s">
        <v>330</v>
      </c>
      <c r="F1042" s="74"/>
    </row>
    <row r="1043" spans="4:6" x14ac:dyDescent="0.25">
      <c r="D1043" s="72" t="s">
        <v>681</v>
      </c>
      <c r="E1043" s="59" t="s">
        <v>490</v>
      </c>
      <c r="F1043" s="74"/>
    </row>
    <row r="1044" spans="4:6" x14ac:dyDescent="0.25">
      <c r="D1044" s="72" t="s">
        <v>681</v>
      </c>
      <c r="E1044" s="59" t="s">
        <v>272</v>
      </c>
      <c r="F1044" s="74"/>
    </row>
    <row r="1045" spans="4:6" x14ac:dyDescent="0.25">
      <c r="D1045" s="72" t="s">
        <v>681</v>
      </c>
      <c r="E1045" s="59" t="s">
        <v>498</v>
      </c>
      <c r="F1045" s="74"/>
    </row>
    <row r="1046" spans="4:6" x14ac:dyDescent="0.25">
      <c r="D1046" s="72" t="s">
        <v>681</v>
      </c>
      <c r="E1046" s="59" t="s">
        <v>337</v>
      </c>
      <c r="F1046" s="74"/>
    </row>
    <row r="1047" spans="4:6" x14ac:dyDescent="0.25">
      <c r="D1047" s="72" t="s">
        <v>681</v>
      </c>
      <c r="E1047" s="59" t="s">
        <v>259</v>
      </c>
      <c r="F1047" s="74"/>
    </row>
    <row r="1048" spans="4:6" x14ac:dyDescent="0.25">
      <c r="D1048" s="72" t="s">
        <v>681</v>
      </c>
      <c r="E1048" s="59" t="s">
        <v>256</v>
      </c>
      <c r="F1048" s="74"/>
    </row>
    <row r="1049" spans="4:6" x14ac:dyDescent="0.25">
      <c r="D1049" s="72" t="s">
        <v>681</v>
      </c>
      <c r="E1049" s="59" t="s">
        <v>278</v>
      </c>
      <c r="F1049" s="74"/>
    </row>
    <row r="1050" spans="4:6" x14ac:dyDescent="0.25">
      <c r="D1050" s="72" t="s">
        <v>681</v>
      </c>
      <c r="E1050" s="59" t="s">
        <v>279</v>
      </c>
      <c r="F1050" s="74"/>
    </row>
    <row r="1051" spans="4:6" x14ac:dyDescent="0.25">
      <c r="D1051" s="72" t="s">
        <v>681</v>
      </c>
      <c r="E1051" s="59" t="s">
        <v>209</v>
      </c>
      <c r="F1051" s="74"/>
    </row>
    <row r="1052" spans="4:6" x14ac:dyDescent="0.25">
      <c r="D1052" s="72" t="s">
        <v>681</v>
      </c>
      <c r="E1052" s="59" t="s">
        <v>280</v>
      </c>
      <c r="F1052" s="74"/>
    </row>
    <row r="1053" spans="4:6" x14ac:dyDescent="0.25">
      <c r="D1053" s="72" t="s">
        <v>681</v>
      </c>
      <c r="E1053" s="59" t="s">
        <v>331</v>
      </c>
      <c r="F1053" s="74"/>
    </row>
    <row r="1054" spans="4:6" x14ac:dyDescent="0.25">
      <c r="D1054" s="72" t="s">
        <v>681</v>
      </c>
      <c r="E1054" s="59" t="s">
        <v>257</v>
      </c>
      <c r="F1054" s="74"/>
    </row>
    <row r="1055" spans="4:6" x14ac:dyDescent="0.25">
      <c r="D1055" s="72" t="s">
        <v>681</v>
      </c>
      <c r="E1055" s="59" t="s">
        <v>332</v>
      </c>
      <c r="F1055" s="74"/>
    </row>
    <row r="1056" spans="4:6" x14ac:dyDescent="0.25">
      <c r="D1056" s="72" t="s">
        <v>681</v>
      </c>
      <c r="E1056" s="59" t="s">
        <v>263</v>
      </c>
      <c r="F1056" s="74"/>
    </row>
    <row r="1057" spans="4:6" x14ac:dyDescent="0.25">
      <c r="D1057" s="72" t="s">
        <v>681</v>
      </c>
      <c r="E1057" s="59" t="s">
        <v>273</v>
      </c>
      <c r="F1057" s="74"/>
    </row>
    <row r="1058" spans="4:6" x14ac:dyDescent="0.25">
      <c r="D1058" s="72" t="s">
        <v>681</v>
      </c>
      <c r="E1058" s="59" t="s">
        <v>333</v>
      </c>
      <c r="F1058" s="74"/>
    </row>
    <row r="1059" spans="4:6" x14ac:dyDescent="0.25">
      <c r="D1059" s="72" t="s">
        <v>681</v>
      </c>
      <c r="E1059" s="59" t="s">
        <v>334</v>
      </c>
      <c r="F1059" s="74"/>
    </row>
    <row r="1060" spans="4:6" x14ac:dyDescent="0.25">
      <c r="D1060" s="72" t="s">
        <v>681</v>
      </c>
      <c r="E1060" s="59" t="s">
        <v>277</v>
      </c>
      <c r="F1060" s="74"/>
    </row>
    <row r="1061" spans="4:6" x14ac:dyDescent="0.25">
      <c r="D1061" s="72" t="s">
        <v>681</v>
      </c>
      <c r="E1061" s="59" t="s">
        <v>267</v>
      </c>
      <c r="F1061" s="74"/>
    </row>
    <row r="1062" spans="4:6" x14ac:dyDescent="0.25">
      <c r="D1062" s="72" t="s">
        <v>681</v>
      </c>
      <c r="E1062" s="59" t="s">
        <v>338</v>
      </c>
      <c r="F1062" s="74"/>
    </row>
    <row r="1063" spans="4:6" x14ac:dyDescent="0.25">
      <c r="D1063" s="72" t="s">
        <v>681</v>
      </c>
      <c r="E1063" s="59" t="s">
        <v>335</v>
      </c>
      <c r="F1063" s="74"/>
    </row>
    <row r="1064" spans="4:6" x14ac:dyDescent="0.25">
      <c r="D1064" s="72" t="s">
        <v>681</v>
      </c>
      <c r="E1064" s="59" t="s">
        <v>282</v>
      </c>
      <c r="F1064" s="74"/>
    </row>
    <row r="1065" spans="4:6" x14ac:dyDescent="0.25">
      <c r="D1065" s="72" t="s">
        <v>681</v>
      </c>
      <c r="E1065" s="59" t="s">
        <v>281</v>
      </c>
      <c r="F1065" s="74"/>
    </row>
    <row r="1066" spans="4:6" x14ac:dyDescent="0.25">
      <c r="D1066" s="72" t="s">
        <v>681</v>
      </c>
      <c r="E1066" s="59" t="s">
        <v>287</v>
      </c>
      <c r="F1066" s="74"/>
    </row>
    <row r="1067" spans="4:6" x14ac:dyDescent="0.25">
      <c r="D1067" s="72" t="s">
        <v>681</v>
      </c>
      <c r="E1067" s="73" t="s">
        <v>227</v>
      </c>
      <c r="F1067" s="74"/>
    </row>
    <row r="1068" spans="4:6" x14ac:dyDescent="0.25">
      <c r="D1068" s="72" t="s">
        <v>681</v>
      </c>
      <c r="E1068" s="59" t="s">
        <v>227</v>
      </c>
      <c r="F1068" s="74"/>
    </row>
    <row r="1069" spans="4:6" x14ac:dyDescent="0.25">
      <c r="D1069" s="72" t="s">
        <v>681</v>
      </c>
      <c r="E1069" s="59" t="s">
        <v>491</v>
      </c>
      <c r="F1069" s="74"/>
    </row>
    <row r="1070" spans="4:6" x14ac:dyDescent="0.25">
      <c r="D1070" s="72" t="s">
        <v>681</v>
      </c>
      <c r="E1070" s="59" t="s">
        <v>492</v>
      </c>
      <c r="F1070" s="74"/>
    </row>
    <row r="1071" spans="4:6" x14ac:dyDescent="0.25">
      <c r="D1071" s="72" t="s">
        <v>681</v>
      </c>
      <c r="E1071" s="59" t="s">
        <v>493</v>
      </c>
      <c r="F1071" s="74"/>
    </row>
    <row r="1072" spans="4:6" x14ac:dyDescent="0.25">
      <c r="D1072" s="72" t="s">
        <v>681</v>
      </c>
      <c r="E1072" s="59" t="s">
        <v>283</v>
      </c>
      <c r="F1072" s="74"/>
    </row>
    <row r="1073" spans="4:6" x14ac:dyDescent="0.25">
      <c r="D1073" s="72" t="s">
        <v>681</v>
      </c>
      <c r="E1073" s="59" t="s">
        <v>500</v>
      </c>
      <c r="F1073" s="74"/>
    </row>
    <row r="1074" spans="4:6" x14ac:dyDescent="0.25">
      <c r="D1074" s="72" t="s">
        <v>681</v>
      </c>
      <c r="E1074" s="59" t="s">
        <v>268</v>
      </c>
      <c r="F1074" s="74"/>
    </row>
    <row r="1075" spans="4:6" x14ac:dyDescent="0.25">
      <c r="D1075" s="72" t="s">
        <v>681</v>
      </c>
      <c r="E1075" s="59" t="s">
        <v>260</v>
      </c>
      <c r="F1075" s="74"/>
    </row>
    <row r="1076" spans="4:6" x14ac:dyDescent="0.25">
      <c r="D1076" s="72" t="s">
        <v>681</v>
      </c>
      <c r="E1076" s="59" t="s">
        <v>261</v>
      </c>
      <c r="F1076" s="74"/>
    </row>
    <row r="1077" spans="4:6" x14ac:dyDescent="0.25">
      <c r="D1077" s="72" t="s">
        <v>681</v>
      </c>
      <c r="E1077" s="59" t="s">
        <v>262</v>
      </c>
      <c r="F1077" s="74"/>
    </row>
    <row r="1078" spans="4:6" x14ac:dyDescent="0.25">
      <c r="D1078" s="72" t="s">
        <v>681</v>
      </c>
      <c r="E1078" s="59" t="s">
        <v>494</v>
      </c>
      <c r="F1078" s="74"/>
    </row>
    <row r="1079" spans="4:6" x14ac:dyDescent="0.25">
      <c r="D1079" s="72" t="s">
        <v>681</v>
      </c>
      <c r="E1079" s="59" t="s">
        <v>495</v>
      </c>
      <c r="F1079" s="74"/>
    </row>
    <row r="1080" spans="4:6" x14ac:dyDescent="0.25">
      <c r="D1080" s="72" t="s">
        <v>681</v>
      </c>
      <c r="E1080" s="59" t="s">
        <v>258</v>
      </c>
      <c r="F1080" s="74"/>
    </row>
    <row r="1081" spans="4:6" x14ac:dyDescent="0.25">
      <c r="D1081" s="72" t="s">
        <v>681</v>
      </c>
      <c r="E1081" s="59" t="s">
        <v>265</v>
      </c>
      <c r="F1081" s="74"/>
    </row>
    <row r="1082" spans="4:6" x14ac:dyDescent="0.25">
      <c r="D1082" s="72" t="s">
        <v>681</v>
      </c>
      <c r="E1082" s="59" t="s">
        <v>496</v>
      </c>
      <c r="F1082" s="74"/>
    </row>
    <row r="1083" spans="4:6" x14ac:dyDescent="0.25">
      <c r="D1083" s="72" t="s">
        <v>681</v>
      </c>
      <c r="E1083" s="59" t="s">
        <v>253</v>
      </c>
      <c r="F1083" s="74"/>
    </row>
    <row r="1084" spans="4:6" x14ac:dyDescent="0.25">
      <c r="D1084" s="72" t="s">
        <v>681</v>
      </c>
      <c r="E1084" s="59" t="s">
        <v>252</v>
      </c>
      <c r="F1084" s="74"/>
    </row>
    <row r="1085" spans="4:6" x14ac:dyDescent="0.25">
      <c r="D1085" s="72" t="s">
        <v>681</v>
      </c>
      <c r="E1085" s="59" t="s">
        <v>497</v>
      </c>
      <c r="F1085" s="74"/>
    </row>
    <row r="1086" spans="4:6" x14ac:dyDescent="0.25">
      <c r="D1086" s="72" t="s">
        <v>681</v>
      </c>
      <c r="E1086" s="59" t="s">
        <v>254</v>
      </c>
      <c r="F1086" s="74"/>
    </row>
    <row r="1087" spans="4:6" x14ac:dyDescent="0.25">
      <c r="D1087" s="72" t="s">
        <v>681</v>
      </c>
      <c r="E1087" s="59" t="s">
        <v>226</v>
      </c>
      <c r="F1087" s="74"/>
    </row>
    <row r="1088" spans="4:6" x14ac:dyDescent="0.25">
      <c r="D1088" s="72" t="s">
        <v>681</v>
      </c>
      <c r="E1088" s="59" t="s">
        <v>225</v>
      </c>
      <c r="F1088" s="74"/>
    </row>
    <row r="1089" spans="4:6" x14ac:dyDescent="0.25">
      <c r="D1089" s="72" t="s">
        <v>681</v>
      </c>
      <c r="E1089" s="59" t="s">
        <v>264</v>
      </c>
      <c r="F1089" s="74"/>
    </row>
    <row r="1090" spans="4:6" x14ac:dyDescent="0.25">
      <c r="D1090" s="72" t="s">
        <v>681</v>
      </c>
      <c r="E1090" s="59" t="s">
        <v>336</v>
      </c>
      <c r="F1090" s="74"/>
    </row>
    <row r="1091" spans="4:6" x14ac:dyDescent="0.25">
      <c r="D1091" s="72" t="s">
        <v>229</v>
      </c>
      <c r="E1091" s="73" t="s">
        <v>8</v>
      </c>
      <c r="F1091" s="74"/>
    </row>
    <row r="1092" spans="4:6" x14ac:dyDescent="0.25">
      <c r="D1092" s="72" t="s">
        <v>229</v>
      </c>
      <c r="E1092" s="73" t="s">
        <v>85</v>
      </c>
      <c r="F1092" s="74"/>
    </row>
    <row r="1093" spans="4:6" x14ac:dyDescent="0.25">
      <c r="D1093" s="72" t="s">
        <v>229</v>
      </c>
      <c r="E1093" s="73" t="s">
        <v>65</v>
      </c>
      <c r="F1093" s="74"/>
    </row>
    <row r="1094" spans="4:6" x14ac:dyDescent="0.25">
      <c r="D1094" s="72" t="s">
        <v>229</v>
      </c>
      <c r="E1094" s="73" t="s">
        <v>88</v>
      </c>
      <c r="F1094" s="74"/>
    </row>
    <row r="1095" spans="4:6" x14ac:dyDescent="0.25">
      <c r="D1095" s="72" t="s">
        <v>229</v>
      </c>
      <c r="E1095" s="73" t="s">
        <v>1</v>
      </c>
      <c r="F1095" s="74"/>
    </row>
    <row r="1096" spans="4:6" x14ac:dyDescent="0.25">
      <c r="D1096" s="72" t="s">
        <v>229</v>
      </c>
      <c r="E1096" s="73" t="s">
        <v>0</v>
      </c>
      <c r="F1096" s="74"/>
    </row>
    <row r="1097" spans="4:6" x14ac:dyDescent="0.25">
      <c r="D1097" s="72" t="s">
        <v>229</v>
      </c>
      <c r="E1097" s="73" t="s">
        <v>67</v>
      </c>
      <c r="F1097" s="74"/>
    </row>
    <row r="1098" spans="4:6" x14ac:dyDescent="0.25">
      <c r="D1098" s="72" t="s">
        <v>229</v>
      </c>
      <c r="E1098" s="73" t="s">
        <v>89</v>
      </c>
      <c r="F1098" s="74"/>
    </row>
    <row r="1099" spans="4:6" x14ac:dyDescent="0.25">
      <c r="D1099" s="72" t="s">
        <v>229</v>
      </c>
      <c r="E1099" s="73" t="s">
        <v>90</v>
      </c>
      <c r="F1099" s="74"/>
    </row>
    <row r="1100" spans="4:6" x14ac:dyDescent="0.25">
      <c r="D1100" s="72" t="s">
        <v>229</v>
      </c>
      <c r="E1100" s="73" t="s">
        <v>3</v>
      </c>
      <c r="F1100" s="74"/>
    </row>
    <row r="1101" spans="4:6" x14ac:dyDescent="0.25">
      <c r="D1101" s="72" t="s">
        <v>229</v>
      </c>
      <c r="E1101" s="59" t="s">
        <v>24</v>
      </c>
      <c r="F1101" s="74"/>
    </row>
    <row r="1102" spans="4:6" x14ac:dyDescent="0.25">
      <c r="D1102" s="72" t="s">
        <v>229</v>
      </c>
      <c r="E1102" s="59" t="s">
        <v>340</v>
      </c>
      <c r="F1102" s="74"/>
    </row>
    <row r="1103" spans="4:6" x14ac:dyDescent="0.25">
      <c r="D1103" s="72" t="s">
        <v>229</v>
      </c>
      <c r="E1103" s="73" t="s">
        <v>25</v>
      </c>
      <c r="F1103" s="74"/>
    </row>
    <row r="1104" spans="4:6" x14ac:dyDescent="0.25">
      <c r="D1104" s="72" t="s">
        <v>229</v>
      </c>
      <c r="E1104" s="73" t="s">
        <v>4</v>
      </c>
      <c r="F1104" s="74"/>
    </row>
    <row r="1105" spans="4:6" x14ac:dyDescent="0.25">
      <c r="D1105" s="72" t="s">
        <v>229</v>
      </c>
      <c r="E1105" s="73" t="s">
        <v>71</v>
      </c>
      <c r="F1105" s="74"/>
    </row>
    <row r="1106" spans="4:6" x14ac:dyDescent="0.25">
      <c r="D1106" s="72" t="s">
        <v>229</v>
      </c>
      <c r="E1106" s="73" t="s">
        <v>206</v>
      </c>
      <c r="F1106" s="74"/>
    </row>
    <row r="1107" spans="4:6" x14ac:dyDescent="0.25">
      <c r="D1107" s="72" t="s">
        <v>229</v>
      </c>
      <c r="E1107" s="73" t="s">
        <v>20</v>
      </c>
      <c r="F1107" s="74"/>
    </row>
    <row r="1108" spans="4:6" x14ac:dyDescent="0.25">
      <c r="D1108" s="72" t="s">
        <v>229</v>
      </c>
      <c r="E1108" s="73" t="s">
        <v>91</v>
      </c>
      <c r="F1108" s="74"/>
    </row>
    <row r="1109" spans="4:6" x14ac:dyDescent="0.25">
      <c r="D1109" s="72" t="s">
        <v>229</v>
      </c>
      <c r="E1109" s="59" t="s">
        <v>339</v>
      </c>
      <c r="F1109" s="74"/>
    </row>
    <row r="1110" spans="4:6" x14ac:dyDescent="0.25">
      <c r="D1110" s="72" t="s">
        <v>229</v>
      </c>
      <c r="E1110" s="73" t="s">
        <v>73</v>
      </c>
      <c r="F1110" s="74"/>
    </row>
    <row r="1111" spans="4:6" x14ac:dyDescent="0.25">
      <c r="D1111" s="72" t="s">
        <v>229</v>
      </c>
      <c r="E1111" s="73" t="s">
        <v>22</v>
      </c>
      <c r="F1111" s="74"/>
    </row>
    <row r="1112" spans="4:6" x14ac:dyDescent="0.25">
      <c r="D1112" s="72" t="s">
        <v>229</v>
      </c>
      <c r="E1112" s="73" t="s">
        <v>571</v>
      </c>
      <c r="F1112" s="74"/>
    </row>
    <row r="1113" spans="4:6" x14ac:dyDescent="0.25">
      <c r="D1113" s="72" t="s">
        <v>229</v>
      </c>
      <c r="E1113" s="73" t="s">
        <v>208</v>
      </c>
      <c r="F1113" s="74"/>
    </row>
    <row r="1114" spans="4:6" x14ac:dyDescent="0.25">
      <c r="D1114" s="72" t="s">
        <v>229</v>
      </c>
      <c r="E1114" s="73" t="s">
        <v>77</v>
      </c>
      <c r="F1114" s="74"/>
    </row>
    <row r="1115" spans="4:6" x14ac:dyDescent="0.25">
      <c r="D1115" s="72" t="s">
        <v>229</v>
      </c>
      <c r="E1115" s="73" t="s">
        <v>78</v>
      </c>
      <c r="F1115" s="74"/>
    </row>
    <row r="1116" spans="4:6" x14ac:dyDescent="0.25">
      <c r="D1116" s="72" t="s">
        <v>229</v>
      </c>
      <c r="E1116" s="73" t="s">
        <v>87</v>
      </c>
      <c r="F1116" s="74"/>
    </row>
    <row r="1117" spans="4:6" x14ac:dyDescent="0.25">
      <c r="D1117" s="72" t="s">
        <v>674</v>
      </c>
      <c r="E1117" s="73" t="s">
        <v>3</v>
      </c>
      <c r="F1117" s="74"/>
    </row>
    <row r="1118" spans="4:6" x14ac:dyDescent="0.25">
      <c r="D1118" s="72" t="s">
        <v>674</v>
      </c>
      <c r="E1118" s="73" t="s">
        <v>569</v>
      </c>
      <c r="F1118" s="74"/>
    </row>
    <row r="1119" spans="4:6" x14ac:dyDescent="0.25">
      <c r="D1119" s="72" t="s">
        <v>674</v>
      </c>
      <c r="E1119" s="73" t="s">
        <v>675</v>
      </c>
      <c r="F1119" s="74"/>
    </row>
    <row r="1120" spans="4:6" x14ac:dyDescent="0.25">
      <c r="D1120" s="72" t="s">
        <v>674</v>
      </c>
      <c r="E1120" s="73" t="s">
        <v>566</v>
      </c>
      <c r="F1120" s="74"/>
    </row>
    <row r="1121" spans="4:6" x14ac:dyDescent="0.25">
      <c r="D1121" s="72" t="s">
        <v>674</v>
      </c>
      <c r="E1121" s="73" t="s">
        <v>206</v>
      </c>
      <c r="F1121" s="74"/>
    </row>
    <row r="1122" spans="4:6" x14ac:dyDescent="0.25">
      <c r="D1122" s="72" t="s">
        <v>674</v>
      </c>
      <c r="E1122" s="73" t="s">
        <v>676</v>
      </c>
      <c r="F1122" s="74"/>
    </row>
    <row r="1123" spans="4:6" x14ac:dyDescent="0.25">
      <c r="D1123" s="72" t="s">
        <v>674</v>
      </c>
      <c r="E1123" s="73" t="s">
        <v>678</v>
      </c>
      <c r="F1123" s="74"/>
    </row>
    <row r="1124" spans="4:6" x14ac:dyDescent="0.25">
      <c r="D1124" s="72" t="s">
        <v>674</v>
      </c>
      <c r="E1124" s="73" t="s">
        <v>677</v>
      </c>
      <c r="F1124" s="74"/>
    </row>
    <row r="1125" spans="4:6" x14ac:dyDescent="0.25">
      <c r="D1125" s="72" t="s">
        <v>674</v>
      </c>
      <c r="E1125" s="73" t="s">
        <v>679</v>
      </c>
      <c r="F1125" s="74"/>
    </row>
    <row r="1126" spans="4:6" x14ac:dyDescent="0.25">
      <c r="D1126" s="72" t="s">
        <v>674</v>
      </c>
      <c r="E1126" s="73" t="s">
        <v>19</v>
      </c>
      <c r="F1126" s="74"/>
    </row>
    <row r="1127" spans="4:6" x14ac:dyDescent="0.25">
      <c r="D1127" s="72" t="s">
        <v>349</v>
      </c>
      <c r="E1127" s="73" t="s">
        <v>505</v>
      </c>
      <c r="F1127" s="74"/>
    </row>
    <row r="1128" spans="4:6" x14ac:dyDescent="0.25">
      <c r="D1128" s="72" t="s">
        <v>349</v>
      </c>
      <c r="E1128" s="73" t="s">
        <v>506</v>
      </c>
      <c r="F1128" s="74"/>
    </row>
    <row r="1129" spans="4:6" x14ac:dyDescent="0.25">
      <c r="D1129" s="72" t="s">
        <v>349</v>
      </c>
      <c r="E1129" s="73" t="s">
        <v>507</v>
      </c>
      <c r="F1129" s="74"/>
    </row>
    <row r="1130" spans="4:6" x14ac:dyDescent="0.25">
      <c r="D1130" s="72" t="s">
        <v>349</v>
      </c>
      <c r="E1130" s="73" t="s">
        <v>508</v>
      </c>
      <c r="F1130" s="74"/>
    </row>
    <row r="1131" spans="4:6" x14ac:dyDescent="0.25">
      <c r="D1131" s="72" t="s">
        <v>349</v>
      </c>
      <c r="E1131" s="73" t="s">
        <v>509</v>
      </c>
      <c r="F1131" s="74"/>
    </row>
    <row r="1132" spans="4:6" x14ac:dyDescent="0.25">
      <c r="D1132" s="72" t="s">
        <v>349</v>
      </c>
      <c r="E1132" s="73" t="s">
        <v>510</v>
      </c>
      <c r="F1132" s="74"/>
    </row>
    <row r="1133" spans="4:6" x14ac:dyDescent="0.25">
      <c r="D1133" s="72" t="s">
        <v>349</v>
      </c>
      <c r="E1133" s="73" t="s">
        <v>511</v>
      </c>
      <c r="F1133" s="74"/>
    </row>
    <row r="1134" spans="4:6" x14ac:dyDescent="0.25">
      <c r="D1134" s="72" t="s">
        <v>349</v>
      </c>
      <c r="E1134" s="73" t="s">
        <v>512</v>
      </c>
      <c r="F1134" s="74"/>
    </row>
    <row r="1135" spans="4:6" x14ac:dyDescent="0.25">
      <c r="D1135" s="72" t="s">
        <v>349</v>
      </c>
      <c r="E1135" s="73" t="s">
        <v>513</v>
      </c>
      <c r="F1135" s="74"/>
    </row>
    <row r="1136" spans="4:6" x14ac:dyDescent="0.25">
      <c r="D1136" s="72" t="s">
        <v>349</v>
      </c>
      <c r="E1136" s="73" t="s">
        <v>514</v>
      </c>
      <c r="F1136" s="74"/>
    </row>
    <row r="1137" spans="4:6" x14ac:dyDescent="0.25">
      <c r="D1137" s="72" t="s">
        <v>349</v>
      </c>
      <c r="E1137" s="73" t="s">
        <v>515</v>
      </c>
      <c r="F1137" s="74"/>
    </row>
    <row r="1138" spans="4:6" x14ac:dyDescent="0.25">
      <c r="D1138" s="72" t="s">
        <v>349</v>
      </c>
      <c r="E1138" s="73" t="s">
        <v>516</v>
      </c>
      <c r="F1138" s="74"/>
    </row>
    <row r="1139" spans="4:6" x14ac:dyDescent="0.25">
      <c r="D1139" s="72" t="s">
        <v>349</v>
      </c>
      <c r="E1139" s="73" t="s">
        <v>517</v>
      </c>
      <c r="F1139" s="74"/>
    </row>
    <row r="1140" spans="4:6" x14ac:dyDescent="0.25">
      <c r="D1140" s="72" t="s">
        <v>313</v>
      </c>
      <c r="E1140" s="73" t="s">
        <v>316</v>
      </c>
      <c r="F1140" s="74"/>
    </row>
    <row r="1141" spans="4:6" x14ac:dyDescent="0.25">
      <c r="D1141" s="72" t="s">
        <v>313</v>
      </c>
      <c r="E1141" s="59" t="s">
        <v>314</v>
      </c>
      <c r="F1141" s="74"/>
    </row>
    <row r="1142" spans="4:6" x14ac:dyDescent="0.25">
      <c r="D1142" s="72" t="s">
        <v>313</v>
      </c>
      <c r="E1142" s="59" t="s">
        <v>72</v>
      </c>
      <c r="F1142" s="74"/>
    </row>
    <row r="1143" spans="4:6" x14ac:dyDescent="0.25">
      <c r="D1143" s="72" t="s">
        <v>544</v>
      </c>
      <c r="E1143" s="73" t="s">
        <v>545</v>
      </c>
      <c r="F1143" s="74"/>
    </row>
    <row r="1144" spans="4:6" x14ac:dyDescent="0.25">
      <c r="D1144" s="72" t="s">
        <v>640</v>
      </c>
      <c r="E1144" s="73" t="s">
        <v>642</v>
      </c>
      <c r="F1144" s="74"/>
    </row>
    <row r="1145" spans="4:6" x14ac:dyDescent="0.25">
      <c r="D1145" s="72" t="s">
        <v>318</v>
      </c>
      <c r="E1145" s="73" t="s">
        <v>323</v>
      </c>
      <c r="F1145" s="74"/>
    </row>
    <row r="1146" spans="4:6" x14ac:dyDescent="0.25">
      <c r="D1146" s="72" t="s">
        <v>317</v>
      </c>
      <c r="E1146" s="73" t="s">
        <v>323</v>
      </c>
      <c r="F1146" s="74"/>
    </row>
    <row r="1147" spans="4:6" x14ac:dyDescent="0.25">
      <c r="D1147" s="72" t="s">
        <v>355</v>
      </c>
      <c r="E1147" s="73" t="s">
        <v>314</v>
      </c>
      <c r="F1147" s="74"/>
    </row>
    <row r="1148" spans="4:6" x14ac:dyDescent="0.25">
      <c r="D1148" s="72" t="s">
        <v>355</v>
      </c>
      <c r="E1148" s="73" t="s">
        <v>72</v>
      </c>
      <c r="F1148" s="74"/>
    </row>
    <row r="1149" spans="4:6" x14ac:dyDescent="0.25">
      <c r="D1149" s="72" t="s">
        <v>356</v>
      </c>
      <c r="E1149" s="73" t="s">
        <v>314</v>
      </c>
      <c r="F1149" s="74"/>
    </row>
    <row r="1150" spans="4:6" x14ac:dyDescent="0.25">
      <c r="D1150" s="72" t="s">
        <v>356</v>
      </c>
      <c r="E1150" s="59" t="s">
        <v>72</v>
      </c>
      <c r="F1150" s="74"/>
    </row>
    <row r="1151" spans="4:6" x14ac:dyDescent="0.25">
      <c r="D1151" s="72" t="s">
        <v>347</v>
      </c>
      <c r="E1151" s="59" t="s">
        <v>350</v>
      </c>
      <c r="F1151" s="74"/>
    </row>
    <row r="1152" spans="4:6" x14ac:dyDescent="0.25">
      <c r="D1152" s="72" t="s">
        <v>347</v>
      </c>
      <c r="E1152" s="59" t="s">
        <v>351</v>
      </c>
      <c r="F1152" s="74"/>
    </row>
    <row r="1153" spans="4:6" x14ac:dyDescent="0.25">
      <c r="D1153" s="72" t="s">
        <v>347</v>
      </c>
      <c r="E1153" s="59" t="s">
        <v>352</v>
      </c>
      <c r="F1153" s="74"/>
    </row>
    <row r="1154" spans="4:6" x14ac:dyDescent="0.25">
      <c r="D1154" s="72" t="s">
        <v>346</v>
      </c>
      <c r="E1154" s="59" t="s">
        <v>8</v>
      </c>
      <c r="F1154" s="74"/>
    </row>
    <row r="1155" spans="4:6" x14ac:dyDescent="0.25">
      <c r="D1155" s="72" t="s">
        <v>346</v>
      </c>
      <c r="E1155" s="59" t="s">
        <v>1</v>
      </c>
      <c r="F1155" s="74"/>
    </row>
    <row r="1156" spans="4:6" x14ac:dyDescent="0.25">
      <c r="D1156" s="72" t="s">
        <v>346</v>
      </c>
      <c r="E1156" s="59" t="s">
        <v>0</v>
      </c>
      <c r="F1156" s="74"/>
    </row>
    <row r="1157" spans="4:6" x14ac:dyDescent="0.25">
      <c r="D1157" s="72" t="s">
        <v>346</v>
      </c>
      <c r="E1157" s="59" t="s">
        <v>67</v>
      </c>
      <c r="F1157" s="74"/>
    </row>
    <row r="1158" spans="4:6" x14ac:dyDescent="0.25">
      <c r="D1158" s="72" t="s">
        <v>346</v>
      </c>
      <c r="E1158" s="59" t="s">
        <v>21</v>
      </c>
      <c r="F1158" s="74"/>
    </row>
    <row r="1159" spans="4:6" x14ac:dyDescent="0.25">
      <c r="D1159" s="72" t="s">
        <v>346</v>
      </c>
      <c r="E1159" s="73" t="s">
        <v>24</v>
      </c>
      <c r="F1159" s="74"/>
    </row>
    <row r="1160" spans="4:6" x14ac:dyDescent="0.25">
      <c r="D1160" s="72" t="s">
        <v>346</v>
      </c>
      <c r="E1160" s="59" t="s">
        <v>25</v>
      </c>
      <c r="F1160" s="74"/>
    </row>
    <row r="1161" spans="4:6" x14ac:dyDescent="0.25">
      <c r="D1161" s="72" t="s">
        <v>346</v>
      </c>
      <c r="E1161" s="59" t="s">
        <v>4</v>
      </c>
      <c r="F1161" s="74"/>
    </row>
    <row r="1162" spans="4:6" x14ac:dyDescent="0.25">
      <c r="D1162" s="72" t="s">
        <v>346</v>
      </c>
      <c r="E1162" s="59" t="s">
        <v>71</v>
      </c>
      <c r="F1162" s="74"/>
    </row>
    <row r="1163" spans="4:6" x14ac:dyDescent="0.25">
      <c r="D1163" s="72" t="s">
        <v>346</v>
      </c>
      <c r="E1163" s="59" t="s">
        <v>20</v>
      </c>
      <c r="F1163" s="74"/>
    </row>
    <row r="1164" spans="4:6" x14ac:dyDescent="0.25">
      <c r="D1164" s="72" t="s">
        <v>346</v>
      </c>
      <c r="E1164" s="59" t="s">
        <v>73</v>
      </c>
      <c r="F1164" s="74"/>
    </row>
    <row r="1165" spans="4:6" x14ac:dyDescent="0.25">
      <c r="D1165" s="72" t="s">
        <v>346</v>
      </c>
      <c r="E1165" s="59" t="s">
        <v>74</v>
      </c>
      <c r="F1165" s="74"/>
    </row>
    <row r="1166" spans="4:6" x14ac:dyDescent="0.25">
      <c r="D1166" s="72" t="s">
        <v>346</v>
      </c>
      <c r="E1166" s="59" t="s">
        <v>26</v>
      </c>
      <c r="F1166" s="74"/>
    </row>
    <row r="1167" spans="4:6" x14ac:dyDescent="0.25">
      <c r="D1167" s="72" t="s">
        <v>346</v>
      </c>
      <c r="E1167" s="59" t="s">
        <v>22</v>
      </c>
      <c r="F1167" s="74"/>
    </row>
    <row r="1168" spans="4:6" x14ac:dyDescent="0.25">
      <c r="D1168" s="72" t="s">
        <v>346</v>
      </c>
      <c r="E1168" s="59" t="s">
        <v>77</v>
      </c>
      <c r="F1168" s="74"/>
    </row>
    <row r="1169" spans="4:6" x14ac:dyDescent="0.25">
      <c r="D1169" s="72" t="s">
        <v>346</v>
      </c>
      <c r="E1169" s="59" t="s">
        <v>78</v>
      </c>
      <c r="F1169" s="74"/>
    </row>
    <row r="1170" spans="4:6" x14ac:dyDescent="0.25">
      <c r="D1170" s="72" t="s">
        <v>346</v>
      </c>
      <c r="E1170" s="59" t="s">
        <v>19</v>
      </c>
      <c r="F1170" s="74"/>
    </row>
    <row r="1171" spans="4:6" x14ac:dyDescent="0.25">
      <c r="D1171" s="72" t="s">
        <v>526</v>
      </c>
      <c r="E1171" s="59" t="s">
        <v>609</v>
      </c>
      <c r="F1171" s="74"/>
    </row>
    <row r="1172" spans="4:6" x14ac:dyDescent="0.25">
      <c r="D1172" s="72" t="s">
        <v>526</v>
      </c>
      <c r="E1172" s="73" t="s">
        <v>535</v>
      </c>
      <c r="F1172" s="74"/>
    </row>
    <row r="1173" spans="4:6" x14ac:dyDescent="0.25">
      <c r="D1173" s="72" t="s">
        <v>526</v>
      </c>
      <c r="E1173" s="59" t="s">
        <v>604</v>
      </c>
      <c r="F1173" s="74"/>
    </row>
    <row r="1174" spans="4:6" x14ac:dyDescent="0.25">
      <c r="D1174" s="72" t="s">
        <v>526</v>
      </c>
      <c r="E1174" s="59" t="s">
        <v>606</v>
      </c>
      <c r="F1174" s="74"/>
    </row>
    <row r="1175" spans="4:6" x14ac:dyDescent="0.25">
      <c r="D1175" s="72" t="s">
        <v>526</v>
      </c>
      <c r="E1175" s="59" t="s">
        <v>534</v>
      </c>
      <c r="F1175" s="74"/>
    </row>
    <row r="1176" spans="4:6" x14ac:dyDescent="0.25">
      <c r="D1176" s="72" t="s">
        <v>526</v>
      </c>
      <c r="E1176" s="59" t="s">
        <v>534</v>
      </c>
      <c r="F1176" s="74"/>
    </row>
    <row r="1177" spans="4:6" x14ac:dyDescent="0.25">
      <c r="D1177" s="72" t="s">
        <v>526</v>
      </c>
      <c r="E1177" s="59" t="s">
        <v>220</v>
      </c>
      <c r="F1177" s="74"/>
    </row>
    <row r="1178" spans="4:6" x14ac:dyDescent="0.25">
      <c r="D1178" s="72" t="s">
        <v>526</v>
      </c>
      <c r="E1178" s="59" t="s">
        <v>610</v>
      </c>
      <c r="F1178" s="74"/>
    </row>
    <row r="1179" spans="4:6" x14ac:dyDescent="0.25">
      <c r="D1179" s="72" t="s">
        <v>526</v>
      </c>
      <c r="E1179" s="59" t="s">
        <v>611</v>
      </c>
      <c r="F1179" s="74"/>
    </row>
    <row r="1180" spans="4:6" x14ac:dyDescent="0.25">
      <c r="D1180" s="72" t="s">
        <v>526</v>
      </c>
      <c r="E1180" s="59" t="s">
        <v>223</v>
      </c>
      <c r="F1180" s="74"/>
    </row>
    <row r="1181" spans="4:6" x14ac:dyDescent="0.25">
      <c r="D1181" s="72" t="s">
        <v>526</v>
      </c>
      <c r="E1181" s="59" t="s">
        <v>608</v>
      </c>
      <c r="F1181" s="74"/>
    </row>
    <row r="1182" spans="4:6" x14ac:dyDescent="0.25">
      <c r="D1182" s="72" t="s">
        <v>526</v>
      </c>
      <c r="E1182" s="59" t="s">
        <v>612</v>
      </c>
      <c r="F1182" s="74"/>
    </row>
    <row r="1183" spans="4:6" x14ac:dyDescent="0.25">
      <c r="D1183" s="72" t="s">
        <v>526</v>
      </c>
      <c r="E1183" s="59" t="s">
        <v>605</v>
      </c>
      <c r="F1183" s="74"/>
    </row>
    <row r="1184" spans="4:6" x14ac:dyDescent="0.25">
      <c r="D1184" s="72" t="s">
        <v>526</v>
      </c>
      <c r="E1184" s="59" t="s">
        <v>607</v>
      </c>
      <c r="F1184" s="74"/>
    </row>
    <row r="1185" spans="4:6" x14ac:dyDescent="0.25">
      <c r="D1185" s="72" t="s">
        <v>207</v>
      </c>
      <c r="E1185" s="73" t="s">
        <v>8</v>
      </c>
      <c r="F1185" s="74"/>
    </row>
    <row r="1186" spans="4:6" x14ac:dyDescent="0.25">
      <c r="D1186" s="72" t="s">
        <v>207</v>
      </c>
      <c r="E1186" s="73" t="s">
        <v>65</v>
      </c>
      <c r="F1186" s="74"/>
    </row>
    <row r="1187" spans="4:6" x14ac:dyDescent="0.25">
      <c r="D1187" s="72" t="s">
        <v>207</v>
      </c>
      <c r="E1187" s="73" t="s">
        <v>1</v>
      </c>
      <c r="F1187" s="74"/>
    </row>
    <row r="1188" spans="4:6" x14ac:dyDescent="0.25">
      <c r="D1188" s="72" t="s">
        <v>207</v>
      </c>
      <c r="E1188" s="73" t="s">
        <v>0</v>
      </c>
      <c r="F1188" s="74"/>
    </row>
    <row r="1189" spans="4:6" x14ac:dyDescent="0.25">
      <c r="D1189" s="72" t="s">
        <v>207</v>
      </c>
      <c r="E1189" s="73" t="s">
        <v>67</v>
      </c>
      <c r="F1189" s="74"/>
    </row>
    <row r="1190" spans="4:6" x14ac:dyDescent="0.25">
      <c r="D1190" s="72" t="s">
        <v>207</v>
      </c>
      <c r="E1190" s="73" t="s">
        <v>89</v>
      </c>
      <c r="F1190" s="74"/>
    </row>
    <row r="1191" spans="4:6" x14ac:dyDescent="0.25">
      <c r="D1191" s="72" t="s">
        <v>207</v>
      </c>
      <c r="E1191" s="73" t="s">
        <v>3</v>
      </c>
      <c r="F1191" s="74"/>
    </row>
    <row r="1192" spans="4:6" x14ac:dyDescent="0.25">
      <c r="D1192" s="72" t="s">
        <v>207</v>
      </c>
      <c r="E1192" s="59" t="s">
        <v>24</v>
      </c>
      <c r="F1192" s="74"/>
    </row>
    <row r="1193" spans="4:6" x14ac:dyDescent="0.25">
      <c r="D1193" s="72" t="s">
        <v>207</v>
      </c>
      <c r="E1193" s="73" t="s">
        <v>25</v>
      </c>
      <c r="F1193" s="74"/>
    </row>
    <row r="1194" spans="4:6" x14ac:dyDescent="0.25">
      <c r="D1194" s="72" t="s">
        <v>207</v>
      </c>
      <c r="E1194" s="73" t="s">
        <v>4</v>
      </c>
      <c r="F1194" s="74"/>
    </row>
    <row r="1195" spans="4:6" x14ac:dyDescent="0.25">
      <c r="D1195" s="72" t="s">
        <v>207</v>
      </c>
      <c r="E1195" s="73" t="s">
        <v>71</v>
      </c>
      <c r="F1195" s="74"/>
    </row>
    <row r="1196" spans="4:6" x14ac:dyDescent="0.25">
      <c r="D1196" s="72" t="s">
        <v>207</v>
      </c>
      <c r="E1196" s="73" t="s">
        <v>206</v>
      </c>
      <c r="F1196" s="74"/>
    </row>
    <row r="1197" spans="4:6" x14ac:dyDescent="0.25">
      <c r="D1197" s="72" t="s">
        <v>207</v>
      </c>
      <c r="E1197" s="73" t="s">
        <v>20</v>
      </c>
      <c r="F1197" s="74"/>
    </row>
    <row r="1198" spans="4:6" x14ac:dyDescent="0.25">
      <c r="D1198" s="72" t="s">
        <v>207</v>
      </c>
      <c r="E1198" s="73" t="s">
        <v>73</v>
      </c>
      <c r="F1198" s="74"/>
    </row>
    <row r="1199" spans="4:6" x14ac:dyDescent="0.25">
      <c r="D1199" s="72" t="s">
        <v>207</v>
      </c>
      <c r="E1199" s="73" t="s">
        <v>22</v>
      </c>
      <c r="F1199" s="74"/>
    </row>
    <row r="1200" spans="4:6" x14ac:dyDescent="0.25">
      <c r="D1200" s="72" t="s">
        <v>207</v>
      </c>
      <c r="E1200" s="73" t="s">
        <v>571</v>
      </c>
      <c r="F1200" s="74"/>
    </row>
    <row r="1201" spans="4:6" x14ac:dyDescent="0.25">
      <c r="D1201" s="72" t="s">
        <v>207</v>
      </c>
      <c r="E1201" s="73" t="s">
        <v>77</v>
      </c>
      <c r="F1201" s="74"/>
    </row>
    <row r="1202" spans="4:6" x14ac:dyDescent="0.25">
      <c r="D1202" s="72" t="s">
        <v>207</v>
      </c>
      <c r="E1202" s="73" t="s">
        <v>78</v>
      </c>
      <c r="F1202" s="74"/>
    </row>
    <row r="1203" spans="4:6" x14ac:dyDescent="0.25">
      <c r="D1203" s="72" t="s">
        <v>207</v>
      </c>
      <c r="E1203" s="73" t="s">
        <v>87</v>
      </c>
      <c r="F1203" s="74"/>
    </row>
    <row r="1204" spans="4:6" x14ac:dyDescent="0.25">
      <c r="D1204" s="72" t="s">
        <v>207</v>
      </c>
      <c r="E1204" s="59" t="s">
        <v>726</v>
      </c>
      <c r="F1204" s="74"/>
    </row>
    <row r="1205" spans="4:6" x14ac:dyDescent="0.25">
      <c r="D1205" s="72" t="s">
        <v>207</v>
      </c>
      <c r="E1205" s="59" t="s">
        <v>727</v>
      </c>
      <c r="F1205" s="74"/>
    </row>
    <row r="1206" spans="4:6" x14ac:dyDescent="0.25">
      <c r="D1206" s="72" t="s">
        <v>207</v>
      </c>
      <c r="E1206" s="59" t="s">
        <v>728</v>
      </c>
      <c r="F1206" s="74"/>
    </row>
    <row r="1207" spans="4:6" x14ac:dyDescent="0.25">
      <c r="D1207" s="72" t="s">
        <v>207</v>
      </c>
      <c r="E1207" s="59" t="s">
        <v>729</v>
      </c>
      <c r="F1207" s="74"/>
    </row>
    <row r="1208" spans="4:6" x14ac:dyDescent="0.25">
      <c r="D1208" s="72" t="s">
        <v>207</v>
      </c>
      <c r="E1208" s="59" t="s">
        <v>730</v>
      </c>
      <c r="F1208" s="74"/>
    </row>
    <row r="1209" spans="4:6" x14ac:dyDescent="0.25">
      <c r="D1209" s="72" t="s">
        <v>207</v>
      </c>
      <c r="E1209" s="59" t="s">
        <v>731</v>
      </c>
      <c r="F1209" s="74"/>
    </row>
    <row r="1210" spans="4:6" x14ac:dyDescent="0.25">
      <c r="D1210" s="72" t="s">
        <v>207</v>
      </c>
      <c r="E1210" s="59" t="s">
        <v>732</v>
      </c>
      <c r="F1210" s="74"/>
    </row>
    <row r="1211" spans="4:6" x14ac:dyDescent="0.25">
      <c r="D1211" s="72" t="s">
        <v>207</v>
      </c>
      <c r="E1211" s="59" t="s">
        <v>733</v>
      </c>
      <c r="F1211" s="74"/>
    </row>
    <row r="1212" spans="4:6" x14ac:dyDescent="0.25">
      <c r="D1212" s="72" t="s">
        <v>207</v>
      </c>
      <c r="E1212" s="59" t="s">
        <v>734</v>
      </c>
      <c r="F1212" s="74"/>
    </row>
    <row r="1213" spans="4:6" x14ac:dyDescent="0.25">
      <c r="D1213" s="72" t="s">
        <v>725</v>
      </c>
      <c r="E1213" s="73" t="s">
        <v>85</v>
      </c>
      <c r="F1213" s="74"/>
    </row>
    <row r="1214" spans="4:6" x14ac:dyDescent="0.25">
      <c r="D1214" s="72" t="s">
        <v>725</v>
      </c>
      <c r="E1214" s="73" t="s">
        <v>88</v>
      </c>
      <c r="F1214" s="74"/>
    </row>
    <row r="1215" spans="4:6" x14ac:dyDescent="0.25">
      <c r="D1215" s="72" t="s">
        <v>725</v>
      </c>
      <c r="E1215" s="73" t="s">
        <v>90</v>
      </c>
      <c r="F1215" s="74"/>
    </row>
    <row r="1216" spans="4:6" x14ac:dyDescent="0.25">
      <c r="D1216" s="72" t="s">
        <v>725</v>
      </c>
      <c r="E1216" s="73" t="s">
        <v>91</v>
      </c>
      <c r="F1216" s="74"/>
    </row>
    <row r="1217" spans="4:6" x14ac:dyDescent="0.25">
      <c r="D1217" s="72" t="s">
        <v>725</v>
      </c>
      <c r="E1217" s="59" t="s">
        <v>339</v>
      </c>
      <c r="F1217" s="74"/>
    </row>
    <row r="1218" spans="4:6" x14ac:dyDescent="0.25">
      <c r="D1218" s="72" t="s">
        <v>725</v>
      </c>
      <c r="E1218" s="73" t="s">
        <v>208</v>
      </c>
      <c r="F1218" s="74"/>
    </row>
    <row r="1219" spans="4:6" x14ac:dyDescent="0.25">
      <c r="D1219" s="72" t="s">
        <v>725</v>
      </c>
      <c r="E1219" s="59" t="s">
        <v>718</v>
      </c>
      <c r="F1219" s="74"/>
    </row>
    <row r="1220" spans="4:6" x14ac:dyDescent="0.25">
      <c r="D1220" s="72" t="s">
        <v>2</v>
      </c>
      <c r="E1220" s="59" t="s">
        <v>8</v>
      </c>
      <c r="F1220" s="74"/>
    </row>
    <row r="1221" spans="4:6" x14ac:dyDescent="0.25">
      <c r="D1221" s="72" t="s">
        <v>2</v>
      </c>
      <c r="E1221" s="73" t="s">
        <v>0</v>
      </c>
      <c r="F1221" s="74"/>
    </row>
    <row r="1222" spans="4:6" x14ac:dyDescent="0.25">
      <c r="D1222" s="72" t="s">
        <v>2</v>
      </c>
      <c r="E1222" s="73" t="s">
        <v>3</v>
      </c>
      <c r="F1222" s="74"/>
    </row>
    <row r="1223" spans="4:6" x14ac:dyDescent="0.25">
      <c r="D1223" s="72" t="s">
        <v>2</v>
      </c>
      <c r="E1223" s="73" t="s">
        <v>4</v>
      </c>
      <c r="F1223" s="74"/>
    </row>
    <row r="1224" spans="4:6" x14ac:dyDescent="0.25">
      <c r="D1224" s="72" t="s">
        <v>2</v>
      </c>
      <c r="E1224" s="59" t="s">
        <v>71</v>
      </c>
      <c r="F1224" s="74"/>
    </row>
    <row r="1225" spans="4:6" x14ac:dyDescent="0.25">
      <c r="D1225" s="72" t="s">
        <v>2</v>
      </c>
      <c r="E1225" s="73" t="s">
        <v>20</v>
      </c>
      <c r="F1225" s="74"/>
    </row>
    <row r="1226" spans="4:6" x14ac:dyDescent="0.25">
      <c r="D1226" s="72" t="s">
        <v>2</v>
      </c>
      <c r="E1226" s="73" t="s">
        <v>27</v>
      </c>
      <c r="F1226" s="74"/>
    </row>
    <row r="1227" spans="4:6" x14ac:dyDescent="0.25">
      <c r="D1227" s="72" t="s">
        <v>2</v>
      </c>
      <c r="E1227" s="73" t="s">
        <v>87</v>
      </c>
      <c r="F1227" s="74"/>
    </row>
    <row r="1228" spans="4:6" x14ac:dyDescent="0.25">
      <c r="D1228" s="72" t="s">
        <v>562</v>
      </c>
      <c r="E1228" s="73" t="s">
        <v>21</v>
      </c>
      <c r="F1228" s="74"/>
    </row>
    <row r="1229" spans="4:6" x14ac:dyDescent="0.25">
      <c r="D1229" s="72" t="s">
        <v>562</v>
      </c>
      <c r="E1229" s="73" t="s">
        <v>20</v>
      </c>
      <c r="F1229" s="74"/>
    </row>
    <row r="1230" spans="4:6" x14ac:dyDescent="0.25">
      <c r="D1230" s="72" t="s">
        <v>348</v>
      </c>
      <c r="E1230" s="59" t="s">
        <v>353</v>
      </c>
      <c r="F1230" s="74"/>
    </row>
    <row r="1231" spans="4:6" x14ac:dyDescent="0.25">
      <c r="D1231" s="72" t="s">
        <v>541</v>
      </c>
      <c r="E1231" s="73" t="s">
        <v>542</v>
      </c>
      <c r="F1231" s="74"/>
    </row>
    <row r="1232" spans="4:6" x14ac:dyDescent="0.25">
      <c r="D1232" s="72" t="s">
        <v>663</v>
      </c>
      <c r="E1232" s="59" t="s">
        <v>620</v>
      </c>
      <c r="F1232" s="74"/>
    </row>
    <row r="1233" spans="4:6" x14ac:dyDescent="0.25">
      <c r="D1233" s="72" t="s">
        <v>309</v>
      </c>
      <c r="E1233" s="73" t="s">
        <v>314</v>
      </c>
      <c r="F1233" s="74"/>
    </row>
    <row r="1234" spans="4:6" x14ac:dyDescent="0.25">
      <c r="D1234" s="72" t="s">
        <v>309</v>
      </c>
      <c r="E1234" s="59" t="s">
        <v>72</v>
      </c>
      <c r="F1234" s="74"/>
    </row>
    <row r="1235" spans="4:6" x14ac:dyDescent="0.25">
      <c r="D1235" s="72" t="s">
        <v>309</v>
      </c>
      <c r="E1235" s="59" t="s">
        <v>315</v>
      </c>
      <c r="F1235" s="74"/>
    </row>
    <row r="1236" spans="4:6" x14ac:dyDescent="0.25">
      <c r="D1236" s="72" t="s">
        <v>342</v>
      </c>
      <c r="E1236" s="73" t="s">
        <v>314</v>
      </c>
      <c r="F1236" s="74"/>
    </row>
    <row r="1237" spans="4:6" x14ac:dyDescent="0.25">
      <c r="D1237" s="72" t="s">
        <v>342</v>
      </c>
      <c r="E1237" s="59" t="s">
        <v>72</v>
      </c>
      <c r="F1237" s="74"/>
    </row>
    <row r="1238" spans="4:6" x14ac:dyDescent="0.25">
      <c r="D1238" s="72" t="s">
        <v>342</v>
      </c>
      <c r="E1238" s="73" t="s">
        <v>315</v>
      </c>
      <c r="F1238" s="74"/>
    </row>
    <row r="1239" spans="4:6" x14ac:dyDescent="0.25">
      <c r="D1239" s="72" t="s">
        <v>556</v>
      </c>
      <c r="E1239" s="73" t="s">
        <v>41</v>
      </c>
      <c r="F1239" s="74"/>
    </row>
    <row r="1240" spans="4:6" x14ac:dyDescent="0.25">
      <c r="D1240" s="72" t="s">
        <v>556</v>
      </c>
      <c r="E1240" s="73" t="s">
        <v>200</v>
      </c>
      <c r="F1240" s="74"/>
    </row>
    <row r="1241" spans="4:6" x14ac:dyDescent="0.25">
      <c r="D1241" s="72" t="s">
        <v>556</v>
      </c>
      <c r="E1241" s="73" t="s">
        <v>8</v>
      </c>
      <c r="F1241" s="74"/>
    </row>
    <row r="1242" spans="4:6" x14ac:dyDescent="0.25">
      <c r="D1242" s="72" t="s">
        <v>556</v>
      </c>
      <c r="E1242" s="73" t="s">
        <v>201</v>
      </c>
      <c r="F1242" s="74"/>
    </row>
    <row r="1243" spans="4:6" x14ac:dyDescent="0.25">
      <c r="D1243" s="72" t="s">
        <v>501</v>
      </c>
      <c r="E1243" s="59" t="s">
        <v>529</v>
      </c>
      <c r="F1243" s="74"/>
    </row>
    <row r="1244" spans="4:6" x14ac:dyDescent="0.25">
      <c r="D1244" s="72" t="s">
        <v>501</v>
      </c>
      <c r="E1244" s="59" t="s">
        <v>719</v>
      </c>
      <c r="F1244" s="74"/>
    </row>
    <row r="1245" spans="4:6" x14ac:dyDescent="0.25">
      <c r="D1245" s="72" t="s">
        <v>501</v>
      </c>
      <c r="E1245" s="73" t="s">
        <v>573</v>
      </c>
      <c r="F1245" s="74"/>
    </row>
    <row r="1246" spans="4:6" x14ac:dyDescent="0.25">
      <c r="D1246" s="72" t="s">
        <v>501</v>
      </c>
      <c r="E1246" s="59" t="s">
        <v>720</v>
      </c>
      <c r="F1246" s="74"/>
    </row>
    <row r="1247" spans="4:6" x14ac:dyDescent="0.25">
      <c r="D1247" s="72" t="s">
        <v>501</v>
      </c>
      <c r="E1247" s="73" t="s">
        <v>577</v>
      </c>
      <c r="F1247" s="74"/>
    </row>
    <row r="1248" spans="4:6" x14ac:dyDescent="0.25">
      <c r="D1248" s="72" t="s">
        <v>501</v>
      </c>
      <c r="E1248" s="73" t="s">
        <v>220</v>
      </c>
      <c r="F1248" s="74"/>
    </row>
    <row r="1249" spans="4:6" x14ac:dyDescent="0.25">
      <c r="D1249" s="72" t="s">
        <v>501</v>
      </c>
      <c r="E1249" s="73" t="s">
        <v>576</v>
      </c>
      <c r="F1249" s="74"/>
    </row>
    <row r="1250" spans="4:6" x14ac:dyDescent="0.25">
      <c r="D1250" s="72" t="s">
        <v>501</v>
      </c>
      <c r="E1250" s="73" t="s">
        <v>574</v>
      </c>
      <c r="F1250" s="74"/>
    </row>
    <row r="1251" spans="4:6" x14ac:dyDescent="0.25">
      <c r="D1251" s="72" t="s">
        <v>501</v>
      </c>
      <c r="E1251" s="73" t="s">
        <v>221</v>
      </c>
      <c r="F1251" s="74"/>
    </row>
    <row r="1252" spans="4:6" x14ac:dyDescent="0.25">
      <c r="D1252" s="72" t="s">
        <v>501</v>
      </c>
      <c r="E1252" s="73" t="s">
        <v>578</v>
      </c>
      <c r="F1252" s="74"/>
    </row>
    <row r="1253" spans="4:6" x14ac:dyDescent="0.25">
      <c r="D1253" s="72" t="s">
        <v>501</v>
      </c>
      <c r="E1253" s="73" t="s">
        <v>575</v>
      </c>
      <c r="F1253" s="74"/>
    </row>
    <row r="1254" spans="4:6" x14ac:dyDescent="0.25">
      <c r="D1254" s="72" t="s">
        <v>501</v>
      </c>
      <c r="E1254" s="73" t="s">
        <v>502</v>
      </c>
      <c r="F1254" s="74"/>
    </row>
    <row r="1255" spans="4:6" x14ac:dyDescent="0.25">
      <c r="D1255" s="72" t="s">
        <v>501</v>
      </c>
      <c r="E1255" s="73" t="s">
        <v>572</v>
      </c>
      <c r="F1255" s="74"/>
    </row>
    <row r="1256" spans="4:6" x14ac:dyDescent="0.25">
      <c r="D1256" s="72" t="s">
        <v>501</v>
      </c>
      <c r="E1256" s="73" t="s">
        <v>503</v>
      </c>
      <c r="F1256" s="74"/>
    </row>
    <row r="1257" spans="4:6" x14ac:dyDescent="0.25">
      <c r="D1257" s="72" t="s">
        <v>501</v>
      </c>
      <c r="E1257" s="73" t="s">
        <v>222</v>
      </c>
      <c r="F1257" s="74"/>
    </row>
    <row r="1258" spans="4:6" x14ac:dyDescent="0.25">
      <c r="D1258" s="72" t="s">
        <v>44</v>
      </c>
      <c r="E1258" s="73" t="s">
        <v>570</v>
      </c>
      <c r="F1258" s="74"/>
    </row>
    <row r="1259" spans="4:6" x14ac:dyDescent="0.25">
      <c r="D1259" s="72" t="s">
        <v>44</v>
      </c>
      <c r="E1259" s="73" t="s">
        <v>65</v>
      </c>
      <c r="F1259" s="74"/>
    </row>
    <row r="1260" spans="4:6" x14ac:dyDescent="0.25">
      <c r="D1260" s="72" t="s">
        <v>44</v>
      </c>
      <c r="E1260" s="73" t="s">
        <v>0</v>
      </c>
      <c r="F1260" s="74"/>
    </row>
    <row r="1261" spans="4:6" x14ac:dyDescent="0.25">
      <c r="D1261" s="72" t="s">
        <v>44</v>
      </c>
      <c r="E1261" s="73" t="s">
        <v>21</v>
      </c>
      <c r="F1261" s="74"/>
    </row>
    <row r="1262" spans="4:6" x14ac:dyDescent="0.25">
      <c r="D1262" s="72" t="s">
        <v>44</v>
      </c>
      <c r="E1262" s="73" t="s">
        <v>4</v>
      </c>
      <c r="F1262" s="74"/>
    </row>
    <row r="1263" spans="4:6" x14ac:dyDescent="0.25">
      <c r="D1263" s="72" t="s">
        <v>44</v>
      </c>
      <c r="E1263" s="73" t="s">
        <v>20</v>
      </c>
      <c r="F1263" s="74"/>
    </row>
    <row r="1264" spans="4:6" x14ac:dyDescent="0.25">
      <c r="D1264" s="72" t="s">
        <v>44</v>
      </c>
      <c r="E1264" s="73" t="s">
        <v>74</v>
      </c>
      <c r="F1264" s="74"/>
    </row>
    <row r="1265" spans="4:6" x14ac:dyDescent="0.25">
      <c r="D1265" s="72" t="s">
        <v>44</v>
      </c>
      <c r="E1265" s="73" t="s">
        <v>87</v>
      </c>
      <c r="F1265" s="74"/>
    </row>
    <row r="1266" spans="4:6" x14ac:dyDescent="0.25">
      <c r="D1266" s="72" t="s">
        <v>557</v>
      </c>
      <c r="E1266" s="73" t="s">
        <v>25</v>
      </c>
      <c r="F1266" s="74"/>
    </row>
    <row r="1267" spans="4:6" x14ac:dyDescent="0.25">
      <c r="D1267" s="72" t="s">
        <v>557</v>
      </c>
      <c r="E1267" s="73" t="s">
        <v>20</v>
      </c>
      <c r="F1267" s="74"/>
    </row>
    <row r="1268" spans="4:6" x14ac:dyDescent="0.25">
      <c r="D1268" s="72" t="s">
        <v>557</v>
      </c>
      <c r="E1268" s="73" t="s">
        <v>26</v>
      </c>
      <c r="F1268" s="74"/>
    </row>
    <row r="1269" spans="4:6" x14ac:dyDescent="0.25">
      <c r="D1269" s="72" t="s">
        <v>557</v>
      </c>
      <c r="E1269" s="73" t="s">
        <v>22</v>
      </c>
      <c r="F1269" s="74"/>
    </row>
    <row r="1270" spans="4:6" ht="15.75" thickBot="1" x14ac:dyDescent="0.3">
      <c r="D1270" s="88" t="s">
        <v>311</v>
      </c>
      <c r="E1270" s="97" t="s">
        <v>323</v>
      </c>
      <c r="F1270" s="98"/>
    </row>
  </sheetData>
  <sheetProtection algorithmName="SHA-512" hashValue="Dbeg8GfSUbTbhjpjsz/eUst1SpWVKR1Ph73Jkmo3mdhJ99RMrMQ+jXh2sIdwWiyKh+6X98/1Ix0bt3ZEdQQFlw==" saltValue="DLcNhz0o0N721ih088TYcA==" spinCount="100000" sheet="1" objects="1" scenarios="1" selectLockedCells="1"/>
  <sortState xmlns:xlrd2="http://schemas.microsoft.com/office/spreadsheetml/2017/richdata2" ref="E143:E162">
    <sortCondition ref="E143:E162"/>
  </sortState>
  <mergeCells count="3">
    <mergeCell ref="H1:J1"/>
    <mergeCell ref="D1:F1"/>
    <mergeCell ref="R1:V1"/>
  </mergeCells>
  <pageMargins left="0.511811024" right="0.511811024" top="0.78740157499999996" bottom="0.78740157499999996" header="0.31496062000000002" footer="0.31496062000000002"/>
  <pageSetup paperSize="25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58"/>
  <sheetViews>
    <sheetView zoomScaleNormal="100" workbookViewId="0">
      <selection activeCell="D15" sqref="D15"/>
    </sheetView>
  </sheetViews>
  <sheetFormatPr defaultColWidth="9.140625" defaultRowHeight="12.95" customHeight="1" x14ac:dyDescent="0.25"/>
  <cols>
    <col min="1" max="1" width="35.7109375" style="46" customWidth="1"/>
    <col min="2" max="2" width="8.140625" style="47" customWidth="1"/>
    <col min="3" max="3" width="0.42578125" style="46" customWidth="1"/>
    <col min="4" max="4" width="38.42578125" style="46" customWidth="1"/>
    <col min="5" max="5" width="9.28515625" style="51" customWidth="1"/>
    <col min="6" max="16384" width="9.140625" style="46"/>
  </cols>
  <sheetData>
    <row r="1" spans="1:5" ht="12.95" customHeight="1" x14ac:dyDescent="0.25">
      <c r="A1" s="55">
        <f>Plan1!A1</f>
        <v>44960</v>
      </c>
      <c r="B1" s="43" t="s">
        <v>216</v>
      </c>
      <c r="C1" s="48"/>
      <c r="D1" s="56">
        <f>Plan1!A1</f>
        <v>44960</v>
      </c>
      <c r="E1" s="44" t="s">
        <v>216</v>
      </c>
    </row>
    <row r="2" spans="1:5" ht="12.95" customHeight="1" x14ac:dyDescent="0.25">
      <c r="A2" s="52" t="str">
        <f>Plan2!A3</f>
        <v>1/2 Placa GOLD c/ tecido</v>
      </c>
      <c r="B2" s="53">
        <f>Plan2!B3</f>
        <v>140</v>
      </c>
      <c r="C2" s="49"/>
      <c r="D2" s="54" t="str">
        <f>Plan2!A60</f>
        <v>Estampas (M)</v>
      </c>
      <c r="E2" s="45">
        <f>Plan2!B60</f>
        <v>1.5</v>
      </c>
    </row>
    <row r="3" spans="1:5" ht="12.95" customHeight="1" x14ac:dyDescent="0.25">
      <c r="A3" s="52" t="str">
        <f>Plan2!A4</f>
        <v>1/2 Placa PREMIUM c/ lonita</v>
      </c>
      <c r="B3" s="53">
        <f>Plan2!B4</f>
        <v>160</v>
      </c>
      <c r="C3" s="49"/>
      <c r="D3" s="54" t="str">
        <f>Plan2!A61</f>
        <v>Estampas (P)</v>
      </c>
      <c r="E3" s="45">
        <f>Plan2!B61</f>
        <v>1.5</v>
      </c>
    </row>
    <row r="4" spans="1:5" ht="12.95" customHeight="1" x14ac:dyDescent="0.25">
      <c r="A4" s="52" t="str">
        <f>Plan2!A5</f>
        <v>1/2 Placa PREMIUM c/ tecido</v>
      </c>
      <c r="B4" s="53">
        <f>Plan2!B5</f>
        <v>105</v>
      </c>
      <c r="C4" s="49"/>
      <c r="D4" s="54" t="str">
        <f>Plan2!A62</f>
        <v>Etiqueta de numeração</v>
      </c>
      <c r="E4" s="45">
        <f>Plan2!B62</f>
        <v>10</v>
      </c>
    </row>
    <row r="5" spans="1:5" ht="12.95" customHeight="1" x14ac:dyDescent="0.25">
      <c r="A5" s="52" t="str">
        <f>Plan2!A6</f>
        <v>1/2 Placa PREMIUM estampada</v>
      </c>
      <c r="B5" s="53">
        <f>Plan2!B6</f>
        <v>125</v>
      </c>
      <c r="C5" s="49"/>
      <c r="D5" s="54" t="str">
        <f>Plan2!A63</f>
        <v>Etiqueta de PVC</v>
      </c>
      <c r="E5" s="45">
        <f>Plan2!B63</f>
        <v>10</v>
      </c>
    </row>
    <row r="6" spans="1:5" ht="12.95" customHeight="1" x14ac:dyDescent="0.25">
      <c r="A6" s="52" t="str">
        <f>Plan2!A7</f>
        <v>1/2 Placa PREMIUM c/ glitter</v>
      </c>
      <c r="B6" s="53">
        <f>Plan2!B7</f>
        <v>180</v>
      </c>
      <c r="C6" s="49"/>
      <c r="D6" s="54" t="str">
        <f>Plan2!A64</f>
        <v>Expositor</v>
      </c>
      <c r="E6" s="45">
        <f>Plan2!B64</f>
        <v>190</v>
      </c>
    </row>
    <row r="7" spans="1:5" ht="12.95" customHeight="1" x14ac:dyDescent="0.25">
      <c r="A7" s="52" t="str">
        <f>Plan2!A8</f>
        <v>1/2 Placa TOP c/ tecido</v>
      </c>
      <c r="B7" s="53">
        <f>Plan2!B8</f>
        <v>85</v>
      </c>
      <c r="C7" s="49"/>
      <c r="D7" s="54" t="str">
        <f>Plan2!A65</f>
        <v>Faca de Aço c/ Chapa</v>
      </c>
      <c r="E7" s="45">
        <f>Plan2!B65</f>
        <v>90</v>
      </c>
    </row>
    <row r="8" spans="1:5" ht="12.95" customHeight="1" x14ac:dyDescent="0.25">
      <c r="A8" s="52" t="str">
        <f>Plan2!A9</f>
        <v>1/2 Placa TOP FLEX c/ tecido</v>
      </c>
      <c r="B8" s="53">
        <f>Plan2!B9</f>
        <v>95</v>
      </c>
      <c r="C8" s="49"/>
      <c r="D8" s="54" t="str">
        <f>Plan2!A66</f>
        <v>Faca de Aço Simples</v>
      </c>
      <c r="E8" s="45">
        <f>Plan2!B66</f>
        <v>70</v>
      </c>
    </row>
    <row r="9" spans="1:5" ht="12.95" customHeight="1" x14ac:dyDescent="0.25">
      <c r="A9" s="52" t="str">
        <f>Plan2!A10</f>
        <v>Alicate Vazador</v>
      </c>
      <c r="B9" s="53">
        <f>Plan2!B10</f>
        <v>60</v>
      </c>
      <c r="C9" s="49"/>
      <c r="D9" s="54" t="str">
        <f>Plan2!A67</f>
        <v>Faca de Madeira Dupla</v>
      </c>
      <c r="E9" s="45">
        <f>Plan2!B67</f>
        <v>160</v>
      </c>
    </row>
    <row r="10" spans="1:5" ht="12.95" customHeight="1" x14ac:dyDescent="0.25">
      <c r="A10" s="52" t="str">
        <f>Plan2!A11</f>
        <v>Cabide Havaiana</v>
      </c>
      <c r="B10" s="53">
        <f>Plan2!B11</f>
        <v>12</v>
      </c>
      <c r="C10" s="49"/>
      <c r="D10" s="54" t="str">
        <f>Plan2!A68</f>
        <v>Lâmina (GOLD) c/ Capacho (1 par e 1 pé)</v>
      </c>
      <c r="E10" s="45">
        <f>Plan2!B68</f>
        <v>38</v>
      </c>
    </row>
    <row r="11" spans="1:5" ht="12.95" customHeight="1" x14ac:dyDescent="0.25">
      <c r="A11" s="52" t="str">
        <f>Plan2!A12</f>
        <v>Cabide s/ Marca</v>
      </c>
      <c r="B11" s="53">
        <f>Plan2!B12</f>
        <v>12</v>
      </c>
      <c r="C11" s="49"/>
      <c r="D11" s="54" t="str">
        <f>Plan2!A69</f>
        <v>Lâmina (GOLD) c/ Capacho (3 pares)</v>
      </c>
      <c r="E11" s="45">
        <f>Plan2!B69</f>
        <v>78</v>
      </c>
    </row>
    <row r="12" spans="1:5" ht="12.95" customHeight="1" x14ac:dyDescent="0.25">
      <c r="A12" s="52" t="str">
        <f>Plan2!A13</f>
        <v>Chinelo PREMIUM c/ tecido (17-32)</v>
      </c>
      <c r="B12" s="53">
        <f>Plan2!B13</f>
        <v>6</v>
      </c>
      <c r="C12" s="49"/>
      <c r="D12" s="54" t="str">
        <f>Plan2!A70</f>
        <v>Lâmina (GOLD) s/ tecido (1 par e 1 pé)</v>
      </c>
      <c r="E12" s="45">
        <f>Plan2!B70</f>
        <v>20</v>
      </c>
    </row>
    <row r="13" spans="1:5" ht="12.95" customHeight="1" x14ac:dyDescent="0.25">
      <c r="A13" s="52" t="str">
        <f>Plan2!A14</f>
        <v>Chinelo PREMIUM c/ tecido (33-38)</v>
      </c>
      <c r="B13" s="53">
        <f>Plan2!B14</f>
        <v>8</v>
      </c>
      <c r="C13" s="49"/>
      <c r="D13" s="54" t="str">
        <f>Plan2!A71</f>
        <v>Lâmina (GOLD) s/ tecido (3 pares)</v>
      </c>
      <c r="E13" s="45">
        <f>Plan2!B71</f>
        <v>42</v>
      </c>
    </row>
    <row r="14" spans="1:5" ht="12.95" customHeight="1" x14ac:dyDescent="0.25">
      <c r="A14" s="52" t="str">
        <f>Plan2!A15</f>
        <v>Chinelo PREMIUM c/ tecido[ (39-44)</v>
      </c>
      <c r="B14" s="53">
        <f>Plan2!B15</f>
        <v>10</v>
      </c>
      <c r="C14" s="49"/>
      <c r="D14" s="54" t="str">
        <f>Plan2!A72</f>
        <v>Lâmina (PREMIUM) c/ lonita (2 pares)</v>
      </c>
      <c r="E14" s="45">
        <f>Plan2!B72</f>
        <v>26</v>
      </c>
    </row>
    <row r="15" spans="1:5" ht="12.95" customHeight="1" x14ac:dyDescent="0.25">
      <c r="A15" s="52" t="str">
        <f>Plan2!A16</f>
        <v>PREMIUM c/ filete c/ tecido (17-32)</v>
      </c>
      <c r="B15" s="53">
        <f>Plan2!B16</f>
        <v>7</v>
      </c>
      <c r="C15" s="49"/>
      <c r="D15" s="54" t="str">
        <f>Plan2!A73</f>
        <v>Lâmina (PREMIUM) c/ lonita (4 pares)</v>
      </c>
      <c r="E15" s="45">
        <f>Plan2!B73</f>
        <v>54</v>
      </c>
    </row>
    <row r="16" spans="1:5" ht="12.95" customHeight="1" x14ac:dyDescent="0.25">
      <c r="A16" s="52" t="str">
        <f>Plan2!A17</f>
        <v>PREMIUM c/ filete c/ tecido (33-38)</v>
      </c>
      <c r="B16" s="53">
        <f>Plan2!B17</f>
        <v>9</v>
      </c>
      <c r="C16" s="49"/>
      <c r="D16" s="54" t="str">
        <f>Plan2!A74</f>
        <v>Lâmina (PREMIUM) c/ tecido (2 pares)</v>
      </c>
      <c r="E16" s="45">
        <f>Plan2!B74</f>
        <v>18</v>
      </c>
    </row>
    <row r="17" spans="1:5" ht="12.95" customHeight="1" x14ac:dyDescent="0.25">
      <c r="A17" s="52" t="str">
        <f>Plan2!A18</f>
        <v>PREMIUM c/ filete c/ tecido (39-44)</v>
      </c>
      <c r="B17" s="53">
        <f>Plan2!B18</f>
        <v>11</v>
      </c>
      <c r="C17" s="49"/>
      <c r="D17" s="54" t="str">
        <f>Plan2!A75</f>
        <v>Lâmina (PREMIUM) c/ tecido (4 pares)</v>
      </c>
      <c r="E17" s="45">
        <f>Plan2!B75</f>
        <v>37</v>
      </c>
    </row>
    <row r="18" spans="1:5" ht="12.95" customHeight="1" x14ac:dyDescent="0.25">
      <c r="A18" s="52" t="str">
        <f>Plan2!A19</f>
        <v>Chinelo TOP c/ tecido (17-32)</v>
      </c>
      <c r="B18" s="53">
        <f>Plan2!B19</f>
        <v>5.5</v>
      </c>
      <c r="C18" s="49"/>
      <c r="D18" s="54" t="str">
        <f>Plan2!A76</f>
        <v>Lâmina (PREMIUM) estampado (2 pares)</v>
      </c>
      <c r="E18" s="45">
        <f>Plan2!B76</f>
        <v>20</v>
      </c>
    </row>
    <row r="19" spans="1:5" ht="12.95" customHeight="1" x14ac:dyDescent="0.25">
      <c r="A19" s="52" t="str">
        <f>Plan2!A20</f>
        <v>Chinelo TOP c/ tecido (33-38)</v>
      </c>
      <c r="B19" s="53">
        <f>Plan2!B20</f>
        <v>6.5</v>
      </c>
      <c r="C19" s="49"/>
      <c r="D19" s="54" t="str">
        <f>Plan2!A77</f>
        <v>Lâmina (PREMIUM) estampado (4 pares)</v>
      </c>
      <c r="E19" s="45">
        <f>Plan2!B77</f>
        <v>41</v>
      </c>
    </row>
    <row r="20" spans="1:5" ht="12.95" customHeight="1" x14ac:dyDescent="0.25">
      <c r="A20" s="52" t="str">
        <f>Plan2!A21</f>
        <v>Chinelo TOP c/ tecido (39-44)</v>
      </c>
      <c r="B20" s="53">
        <f>Plan2!B21</f>
        <v>8.5</v>
      </c>
      <c r="C20" s="49"/>
      <c r="D20" s="54" t="str">
        <f>Plan2!A78</f>
        <v>Lâmina (PREMIUM) s/ tecido (2 pares)</v>
      </c>
      <c r="E20" s="45">
        <f>Plan2!B78</f>
        <v>14</v>
      </c>
    </row>
    <row r="21" spans="1:5" ht="12.95" customHeight="1" x14ac:dyDescent="0.25">
      <c r="A21" s="52" t="str">
        <f>Plan2!A22</f>
        <v>Chinelo TOP FLEX c/ tecido (17-32)</v>
      </c>
      <c r="B21" s="53">
        <f>Plan2!B22</f>
        <v>4</v>
      </c>
      <c r="C21" s="49"/>
      <c r="D21" s="54" t="str">
        <f>Plan2!A79</f>
        <v>Lâmina (PREMIUM) s/ tecido (4 pares)</v>
      </c>
      <c r="E21" s="45">
        <f>Plan2!B79</f>
        <v>29</v>
      </c>
    </row>
    <row r="22" spans="1:5" ht="12.95" customHeight="1" x14ac:dyDescent="0.25">
      <c r="A22" s="52" t="str">
        <f>Plan2!A23</f>
        <v>Chinelo TOP FLEX c/ tecido (33-38)</v>
      </c>
      <c r="B22" s="53">
        <f>Plan2!B23</f>
        <v>5</v>
      </c>
      <c r="C22" s="49"/>
      <c r="D22" s="54" t="str">
        <f>Plan2!A80</f>
        <v>Lâmina estampada c/ glitter (2 pares)</v>
      </c>
      <c r="E22" s="45">
        <f>Plan2!B80</f>
        <v>30</v>
      </c>
    </row>
    <row r="23" spans="1:5" ht="12.95" customHeight="1" x14ac:dyDescent="0.25">
      <c r="A23" s="52" t="str">
        <f>Plan2!A24</f>
        <v>Chinelo TOP FLEX c/ tecido (39-44)</v>
      </c>
      <c r="B23" s="53">
        <f>Plan2!B24</f>
        <v>7</v>
      </c>
      <c r="C23" s="49"/>
      <c r="D23" s="54" t="str">
        <f>Plan2!A81</f>
        <v>Linha de Seda para chinelo</v>
      </c>
      <c r="E23" s="45">
        <f>Plan2!B81</f>
        <v>20</v>
      </c>
    </row>
    <row r="24" spans="1:5" ht="12.95" customHeight="1" x14ac:dyDescent="0.25">
      <c r="A24" s="52" t="str">
        <f>Plan2!A25</f>
        <v>Chinelo GOLD c/ tecido (17-32)</v>
      </c>
      <c r="B24" s="53">
        <f>Plan2!B25</f>
        <v>10</v>
      </c>
      <c r="C24" s="49"/>
      <c r="D24" s="54" t="str">
        <f>Plan2!A82</f>
        <v>Lonita</v>
      </c>
      <c r="E24" s="45">
        <f>Plan2!B82</f>
        <v>15</v>
      </c>
    </row>
    <row r="25" spans="1:5" ht="12.95" customHeight="1" x14ac:dyDescent="0.25">
      <c r="A25" s="52" t="str">
        <f>Plan2!A26</f>
        <v>Chinelo GOLD c/ tecido (33-38)</v>
      </c>
      <c r="B25" s="53">
        <f>Plan2!B26</f>
        <v>12</v>
      </c>
      <c r="C25" s="49"/>
      <c r="D25" s="54" t="str">
        <f>Plan2!A83</f>
        <v>Manta de Strass (5cm p. 1,2m)</v>
      </c>
      <c r="E25" s="45">
        <f>Plan2!B83</f>
        <v>25</v>
      </c>
    </row>
    <row r="26" spans="1:5" ht="12.95" customHeight="1" x14ac:dyDescent="0.25">
      <c r="A26" s="52" t="str">
        <f>Plan2!A27</f>
        <v>Chinelo GOLD c/ tecido (39-44)</v>
      </c>
      <c r="B26" s="53">
        <f>Plan2!B27</f>
        <v>14</v>
      </c>
      <c r="C26" s="49"/>
      <c r="D26" s="54" t="str">
        <f>Plan2!A84</f>
        <v>Máquina de Escarear</v>
      </c>
      <c r="E26" s="45">
        <f>Plan2!B84</f>
        <v>700</v>
      </c>
    </row>
    <row r="27" spans="1:5" ht="12.95" customHeight="1" x14ac:dyDescent="0.25">
      <c r="A27" s="52" t="str">
        <f>Plan2!A28</f>
        <v>Chinelo PREMIUM Estampado (17-32)</v>
      </c>
      <c r="B27" s="53">
        <f>Plan2!B28</f>
        <v>8</v>
      </c>
      <c r="C27" s="49"/>
      <c r="D27" s="54" t="str">
        <f>Plan2!A85</f>
        <v>Máquina de Fresar (bivolt)</v>
      </c>
      <c r="E27" s="45">
        <f>Plan2!B85</f>
        <v>350</v>
      </c>
    </row>
    <row r="28" spans="1:5" ht="12.95" customHeight="1" x14ac:dyDescent="0.25">
      <c r="A28" s="52" t="str">
        <f>Plan2!A29</f>
        <v>Chinelo PREMIUM Estampado (33-38)</v>
      </c>
      <c r="B28" s="53">
        <f>Plan2!B29</f>
        <v>9.5</v>
      </c>
      <c r="C28" s="49"/>
      <c r="D28" s="54" t="str">
        <f>Plan2!A86</f>
        <v>Papel sublimático A3 (100 fls.)</v>
      </c>
      <c r="E28" s="45">
        <f>Plan2!B86</f>
        <v>60</v>
      </c>
    </row>
    <row r="29" spans="1:5" ht="12.95" customHeight="1" x14ac:dyDescent="0.25">
      <c r="A29" s="52" t="str">
        <f>Plan2!A30</f>
        <v>Chinelo PREMIUM Estampado (39-44)</v>
      </c>
      <c r="B29" s="53">
        <f>Plan2!B30</f>
        <v>12</v>
      </c>
      <c r="C29" s="49"/>
      <c r="D29" s="54" t="str">
        <f>Plan2!A87</f>
        <v>Papel sublimático A3 (500 fls.)</v>
      </c>
      <c r="E29" s="45">
        <f>Plan2!B87</f>
        <v>260</v>
      </c>
    </row>
    <row r="30" spans="1:5" ht="12.95" customHeight="1" x14ac:dyDescent="0.25">
      <c r="A30" s="52" t="str">
        <f>Plan2!A31</f>
        <v>Chinelo PREMIUM c/ glitter (17-32)</v>
      </c>
      <c r="B30" s="53">
        <f>Plan2!B31</f>
        <v>9.5</v>
      </c>
      <c r="C30" s="49"/>
      <c r="D30" s="54" t="str">
        <f>Plan2!A88</f>
        <v>Papel sublimático A4 (100 fls.)</v>
      </c>
      <c r="E30" s="45">
        <f>Plan2!B88</f>
        <v>35</v>
      </c>
    </row>
    <row r="31" spans="1:5" ht="12.95" customHeight="1" x14ac:dyDescent="0.25">
      <c r="A31" s="52" t="str">
        <f>Plan2!A32</f>
        <v>Chinelo PREMIUM c/ glitter (33-38)</v>
      </c>
      <c r="B31" s="53">
        <f>Plan2!B32</f>
        <v>13.5</v>
      </c>
      <c r="C31" s="49"/>
      <c r="D31" s="54" t="str">
        <f>Plan2!A89</f>
        <v>Papel sublimático A4 (500 fls.)</v>
      </c>
      <c r="E31" s="45">
        <f>Plan2!B89</f>
        <v>150</v>
      </c>
    </row>
    <row r="32" spans="1:5" ht="12.95" customHeight="1" x14ac:dyDescent="0.25">
      <c r="A32" s="52" t="str">
        <f>Plan2!A33</f>
        <v>Chinelo PREMIUM c/ glitter (39-44)</v>
      </c>
      <c r="B32" s="53">
        <f>Plan2!B33</f>
        <v>18</v>
      </c>
      <c r="C32" s="49"/>
      <c r="D32" s="54" t="str">
        <f>Plan2!A90</f>
        <v>Piercing Pequeno</v>
      </c>
      <c r="E32" s="45">
        <f>Plan2!B90</f>
        <v>10</v>
      </c>
    </row>
    <row r="33" spans="1:5" ht="12.95" customHeight="1" x14ac:dyDescent="0.25">
      <c r="A33" s="52" t="str">
        <f>Plan2!A34</f>
        <v>Chinelo PREMIUM s/ tecido (17-32)</v>
      </c>
      <c r="B33" s="53">
        <f>Plan2!B34</f>
        <v>5</v>
      </c>
      <c r="C33" s="49"/>
      <c r="D33" s="54" t="str">
        <f>Plan2!A91</f>
        <v>Piercing Médio</v>
      </c>
      <c r="E33" s="45">
        <f>Plan2!B91</f>
        <v>10</v>
      </c>
    </row>
    <row r="34" spans="1:5" ht="12.95" customHeight="1" x14ac:dyDescent="0.25">
      <c r="A34" s="52" t="str">
        <f>Plan2!A35</f>
        <v>Chinelo PREMIUM s/ tecido (33-38)</v>
      </c>
      <c r="B34" s="53">
        <f>Plan2!B35</f>
        <v>6</v>
      </c>
      <c r="C34" s="49"/>
      <c r="D34" s="54" t="str">
        <f>Plan2!A92</f>
        <v>Piercing Grande</v>
      </c>
      <c r="E34" s="45">
        <f>Plan2!B92</f>
        <v>12</v>
      </c>
    </row>
    <row r="35" spans="1:5" ht="12.95" customHeight="1" x14ac:dyDescent="0.25">
      <c r="A35" s="52" t="str">
        <f>Plan2!A36</f>
        <v>Chinelo PREMIUM s/ tecido (39-44)</v>
      </c>
      <c r="B35" s="53">
        <f>Plan2!B36</f>
        <v>8</v>
      </c>
      <c r="C35" s="49"/>
      <c r="D35" s="54" t="str">
        <f>Plan2!A93</f>
        <v>Placa Gold</v>
      </c>
      <c r="E35" s="45">
        <f>Plan2!B93</f>
        <v>245</v>
      </c>
    </row>
    <row r="36" spans="1:5" ht="12.95" customHeight="1" x14ac:dyDescent="0.25">
      <c r="A36" s="52" t="str">
        <f>Plan2!A37</f>
        <v>PREMIUM c/ filete s/ tecido (17-32)</v>
      </c>
      <c r="B36" s="53">
        <f>Plan2!B37</f>
        <v>6</v>
      </c>
      <c r="C36" s="49"/>
      <c r="D36" s="54" t="str">
        <f>Plan2!A94</f>
        <v>Placa Gold c/ Capacho</v>
      </c>
      <c r="E36" s="45">
        <f>Plan2!B94</f>
        <v>500</v>
      </c>
    </row>
    <row r="37" spans="1:5" ht="12.95" customHeight="1" x14ac:dyDescent="0.25">
      <c r="A37" s="52" t="str">
        <f>Plan2!A38</f>
        <v>PREMIUM c/ filete s/ tecido (33-38)</v>
      </c>
      <c r="B37" s="53">
        <f>Plan2!B38</f>
        <v>7</v>
      </c>
      <c r="C37" s="49"/>
      <c r="D37" s="54" t="str">
        <f>Plan2!A95</f>
        <v>Placa Premium</v>
      </c>
      <c r="E37" s="45">
        <f>Plan2!B95</f>
        <v>180</v>
      </c>
    </row>
    <row r="38" spans="1:5" ht="12.95" customHeight="1" x14ac:dyDescent="0.25">
      <c r="A38" s="52" t="str">
        <f>Plan2!A39</f>
        <v>PREMIUM c/ filete s/ tecido (39-44)</v>
      </c>
      <c r="B38" s="53">
        <f>Plan2!B39</f>
        <v>9</v>
      </c>
      <c r="C38" s="49"/>
      <c r="D38" s="54" t="str">
        <f>Plan2!A96</f>
        <v>Placa Premium c/ Filetes</v>
      </c>
      <c r="E38" s="45">
        <f>Plan2!B96</f>
        <v>185</v>
      </c>
    </row>
    <row r="39" spans="1:5" ht="12.95" customHeight="1" x14ac:dyDescent="0.25">
      <c r="A39" s="52" t="str">
        <f>Plan2!A40</f>
        <v>Chinelo PREMIUM c/ lonita (17-32)</v>
      </c>
      <c r="B39" s="53">
        <f>Plan2!B40</f>
        <v>9</v>
      </c>
      <c r="C39" s="49"/>
      <c r="D39" s="54" t="str">
        <f>Plan2!A97</f>
        <v>Placa TOP</v>
      </c>
      <c r="E39" s="45">
        <f>Plan2!B97</f>
        <v>140</v>
      </c>
    </row>
    <row r="40" spans="1:5" ht="12.95" customHeight="1" x14ac:dyDescent="0.25">
      <c r="A40" s="52" t="str">
        <f>Plan2!A41</f>
        <v>Chinelo PREMIUM c/ lonita (33-38)</v>
      </c>
      <c r="B40" s="53">
        <f>Plan2!B41</f>
        <v>12</v>
      </c>
      <c r="C40" s="49"/>
      <c r="D40" s="54" t="str">
        <f>Plan2!A98</f>
        <v>Placa TOP FLEX</v>
      </c>
      <c r="E40" s="45">
        <f>Plan2!B98</f>
        <v>150</v>
      </c>
    </row>
    <row r="41" spans="1:5" ht="12.95" customHeight="1" x14ac:dyDescent="0.25">
      <c r="A41" s="52" t="str">
        <f>Plan2!A42</f>
        <v>Chinelo PREMIUM c/ lonita (39-44)</v>
      </c>
      <c r="B41" s="53">
        <f>Plan2!B42</f>
        <v>16</v>
      </c>
      <c r="C41" s="49"/>
      <c r="D41" s="54" t="str">
        <f>Plan2!A99</f>
        <v>Ponto de Luz</v>
      </c>
      <c r="E41" s="45">
        <f>Plan2!B99</f>
        <v>10</v>
      </c>
    </row>
    <row r="42" spans="1:5" ht="12.95" customHeight="1" x14ac:dyDescent="0.25">
      <c r="A42" s="52" t="str">
        <f>Plan2!A43</f>
        <v>Chinelo TOP s/ tecido (17-32)</v>
      </c>
      <c r="B42" s="53">
        <f>Plan2!B43</f>
        <v>4</v>
      </c>
      <c r="C42" s="49"/>
      <c r="D42" s="54" t="str">
        <f>Plan2!A100</f>
        <v>Prensa Térmica</v>
      </c>
      <c r="E42" s="45">
        <f>Plan2!B100</f>
        <v>1800</v>
      </c>
    </row>
    <row r="43" spans="1:5" ht="12.95" customHeight="1" x14ac:dyDescent="0.25">
      <c r="A43" s="52" t="str">
        <f>Plan2!A44</f>
        <v>Chinelo TOP s/ tecido (33-38)</v>
      </c>
      <c r="B43" s="53">
        <f>Plan2!B44</f>
        <v>5</v>
      </c>
      <c r="C43" s="49"/>
      <c r="D43" s="54" t="str">
        <f>Plan2!A101</f>
        <v>Saquinho Organza</v>
      </c>
      <c r="E43" s="45">
        <f>Plan2!B101</f>
        <v>15</v>
      </c>
    </row>
    <row r="44" spans="1:5" ht="12.95" customHeight="1" x14ac:dyDescent="0.25">
      <c r="A44" s="52" t="str">
        <f>Plan2!A45</f>
        <v>Chinelo TOP s/ tecido (39-44)</v>
      </c>
      <c r="B44" s="53">
        <f>Plan2!B45</f>
        <v>7</v>
      </c>
      <c r="C44" s="49"/>
      <c r="D44" s="54" t="str">
        <f>Plan2!A102</f>
        <v>Strass por metro</v>
      </c>
      <c r="E44" s="45">
        <f>Plan2!B102</f>
        <v>4</v>
      </c>
    </row>
    <row r="45" spans="1:5" ht="12.95" customHeight="1" x14ac:dyDescent="0.25">
      <c r="A45" s="52" t="str">
        <f>Plan2!A46</f>
        <v>Chinelo TOP FLEX s/ tecido (17-32)</v>
      </c>
      <c r="B45" s="53">
        <f>Plan2!B46</f>
        <v>3</v>
      </c>
      <c r="C45" s="49"/>
      <c r="D45" s="54" t="str">
        <f>Plan2!A103</f>
        <v>Strass Rolo (50 metros)</v>
      </c>
      <c r="E45" s="45">
        <f>Plan2!B103</f>
        <v>125</v>
      </c>
    </row>
    <row r="46" spans="1:5" ht="12.95" customHeight="1" x14ac:dyDescent="0.25">
      <c r="A46" s="52" t="str">
        <f>Plan2!A47</f>
        <v>Chinelo TOP FLEX s/ tecido (33-38)</v>
      </c>
      <c r="B46" s="53">
        <f>Plan2!B47</f>
        <v>3.9</v>
      </c>
      <c r="C46" s="49"/>
      <c r="D46" s="54" t="str">
        <f>Plan2!A104</f>
        <v>Tinta Sublimática Prime</v>
      </c>
      <c r="E46" s="45">
        <f>Plan2!B104</f>
        <v>40</v>
      </c>
    </row>
    <row r="47" spans="1:5" ht="12.95" customHeight="1" x14ac:dyDescent="0.25">
      <c r="A47" s="52" t="str">
        <f>Plan2!A48</f>
        <v>Chinelo TOP FLEX s/ tecido (39-44)</v>
      </c>
      <c r="B47" s="53">
        <f>Plan2!B48</f>
        <v>4.4000000000000004</v>
      </c>
      <c r="C47" s="49"/>
      <c r="D47" s="54" t="str">
        <f>Plan2!A105</f>
        <v>Tira Asa Delta</v>
      </c>
      <c r="E47" s="45">
        <f>Plan2!B105</f>
        <v>10.8</v>
      </c>
    </row>
    <row r="48" spans="1:5" ht="12.95" customHeight="1" x14ac:dyDescent="0.25">
      <c r="A48" s="52" t="str">
        <f>Plan2!A49</f>
        <v>Chinelo GOLD s/ tecido (17-32)</v>
      </c>
      <c r="B48" s="53">
        <f>Plan2!B49</f>
        <v>9</v>
      </c>
      <c r="C48" s="49"/>
      <c r="D48" s="54" t="str">
        <f>Plan2!A106</f>
        <v>Tira Champion</v>
      </c>
      <c r="E48" s="45">
        <f>Plan2!B106</f>
        <v>30</v>
      </c>
    </row>
    <row r="49" spans="1:5" ht="12.95" customHeight="1" x14ac:dyDescent="0.25">
      <c r="A49" s="52" t="str">
        <f>Plan2!A50</f>
        <v>Chinelo GOLD s/ tecido (33-38)</v>
      </c>
      <c r="B49" s="53">
        <f>Plan2!B50</f>
        <v>11</v>
      </c>
      <c r="C49" s="49"/>
      <c r="D49" s="54" t="str">
        <f>Plan2!A107</f>
        <v>Tira Hallybaby (17/18)</v>
      </c>
      <c r="E49" s="45">
        <f>Plan2!B107</f>
        <v>14.6</v>
      </c>
    </row>
    <row r="50" spans="1:5" ht="12.95" customHeight="1" x14ac:dyDescent="0.25">
      <c r="A50" s="52" t="str">
        <f>Plan2!A51</f>
        <v>Chinelo GOLD s/ tecido (39-44)</v>
      </c>
      <c r="B50" s="53">
        <f>Plan2!B51</f>
        <v>12.5</v>
      </c>
      <c r="C50" s="49"/>
      <c r="D50" s="54" t="str">
        <f>Plan2!A108</f>
        <v>Tira Hallybaby (19/20)</v>
      </c>
      <c r="E50" s="45">
        <f>Plan2!B108</f>
        <v>14.6</v>
      </c>
    </row>
    <row r="51" spans="1:5" ht="12.95" customHeight="1" x14ac:dyDescent="0.25">
      <c r="A51" s="52" t="str">
        <f>Plan2!A52</f>
        <v>Chinelo GOLD c/ capacho (17-32)</v>
      </c>
      <c r="B51" s="53">
        <f>Plan2!B52</f>
        <v>20</v>
      </c>
      <c r="C51" s="49"/>
      <c r="D51" s="54" t="str">
        <f>Plan2!A109</f>
        <v>Tira Hallybaby (21/22)</v>
      </c>
      <c r="E51" s="45">
        <f>Plan2!B109</f>
        <v>14.6</v>
      </c>
    </row>
    <row r="52" spans="1:5" ht="12.95" customHeight="1" x14ac:dyDescent="0.25">
      <c r="A52" s="52" t="str">
        <f>Plan2!A53</f>
        <v>Chinelo GOLD c/ capacho (33-38)</v>
      </c>
      <c r="B52" s="53">
        <f>Plan2!B53</f>
        <v>23</v>
      </c>
      <c r="C52" s="49"/>
      <c r="D52" s="54" t="str">
        <f>Plan2!A110</f>
        <v>Tira Hallybaby Num. Sortida</v>
      </c>
      <c r="E52" s="45">
        <f>Plan2!B110</f>
        <v>100</v>
      </c>
    </row>
    <row r="53" spans="1:5" ht="12.95" customHeight="1" x14ac:dyDescent="0.25">
      <c r="A53" s="52" t="str">
        <f>Plan2!A54</f>
        <v>Chinelo GOLD c/ capacho (39-44)</v>
      </c>
      <c r="B53" s="53">
        <f>Plan2!B54</f>
        <v>28</v>
      </c>
      <c r="C53" s="49"/>
      <c r="D53" s="54" t="str">
        <f>Plan2!A111</f>
        <v>Tira Slim</v>
      </c>
      <c r="E53" s="45">
        <f>Plan2!B111</f>
        <v>11.6</v>
      </c>
    </row>
    <row r="54" spans="1:5" ht="12.95" customHeight="1" thickBot="1" x14ac:dyDescent="0.3">
      <c r="A54" s="52" t="str">
        <f>Plan2!A55</f>
        <v>Cola Contato Tubo (75g)</v>
      </c>
      <c r="B54" s="53">
        <f>Plan2!B55</f>
        <v>9</v>
      </c>
      <c r="C54" s="50"/>
      <c r="D54" s="54" t="str">
        <f>Plan2!A112</f>
        <v>Tira Slim c/ Glitter</v>
      </c>
      <c r="E54" s="45">
        <f>Plan2!B112</f>
        <v>11.8</v>
      </c>
    </row>
    <row r="55" spans="1:5" ht="12.95" customHeight="1" x14ac:dyDescent="0.25">
      <c r="A55" s="52" t="str">
        <f>Plan2!A56</f>
        <v>Cola de PVC Tubo</v>
      </c>
      <c r="B55" s="53">
        <f>Plan2!B56</f>
        <v>9</v>
      </c>
      <c r="C55" s="49"/>
      <c r="D55" s="54" t="str">
        <f>Plan2!A113</f>
        <v>Tira Slim Lisa</v>
      </c>
      <c r="E55" s="45">
        <f>Plan2!B113</f>
        <v>11.6</v>
      </c>
    </row>
    <row r="56" spans="1:5" ht="12.95" customHeight="1" x14ac:dyDescent="0.25">
      <c r="A56" s="52" t="str">
        <f>Plan2!A57</f>
        <v>Cola Instantânea Tubo</v>
      </c>
      <c r="B56" s="53">
        <f>Plan2!B57</f>
        <v>8</v>
      </c>
      <c r="C56" s="49"/>
      <c r="D56" s="54" t="str">
        <f>Plan2!A114</f>
        <v>Tira Tradicional</v>
      </c>
      <c r="E56" s="45">
        <f>Plan2!B114</f>
        <v>13.8</v>
      </c>
    </row>
    <row r="57" spans="1:5" ht="12.95" customHeight="1" x14ac:dyDescent="0.25">
      <c r="A57" s="52" t="str">
        <f>Plan2!A58</f>
        <v>Colocador de tiras Profiss.</v>
      </c>
      <c r="B57" s="53">
        <f>Plan2!B58</f>
        <v>250</v>
      </c>
      <c r="C57" s="49"/>
      <c r="D57" s="54" t="str">
        <f>Plan2!A115</f>
        <v>Tira Tradicional Lisa</v>
      </c>
      <c r="E57" s="45">
        <f>Plan2!B115</f>
        <v>18.3</v>
      </c>
    </row>
    <row r="58" spans="1:5" ht="12.95" customHeight="1" thickBot="1" x14ac:dyDescent="0.3">
      <c r="A58" s="52" t="str">
        <f>Plan2!A59</f>
        <v>Estampas (G)</v>
      </c>
      <c r="B58" s="53">
        <f>Plan2!B59</f>
        <v>1.5</v>
      </c>
      <c r="C58" s="50"/>
      <c r="D58" s="54" t="str">
        <f>Plan2!A116</f>
        <v>Trava Anel</v>
      </c>
      <c r="E58" s="45">
        <f>Plan2!B116</f>
        <v>20</v>
      </c>
    </row>
  </sheetData>
  <sheetProtection algorithmName="SHA-512" hashValue="nEdnScs5ARE5NpLNhPsGMxTepEwqYRXmjdCK6EOYsYnaAprw4X+uK/ttcnberGI1Yau5x30bPnmmNGb5SfnpjA==" saltValue="uV3fK9t/wbYn68vCzy8jng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4"/>
  <dimension ref="A1:C106"/>
  <sheetViews>
    <sheetView workbookViewId="0">
      <selection sqref="A1:XFD1048576"/>
    </sheetView>
  </sheetViews>
  <sheetFormatPr defaultRowHeight="212.25" customHeight="1" x14ac:dyDescent="0.25"/>
  <cols>
    <col min="1" max="1" width="30.42578125" style="2" customWidth="1"/>
  </cols>
  <sheetData>
    <row r="1" spans="1:3" ht="212.25" customHeight="1" x14ac:dyDescent="0.25">
      <c r="A1" s="17" t="s">
        <v>58</v>
      </c>
      <c r="C1" s="1"/>
    </row>
    <row r="2" spans="1:3" ht="212.25" customHeight="1" x14ac:dyDescent="0.25">
      <c r="A2" s="25" t="s">
        <v>93</v>
      </c>
    </row>
    <row r="3" spans="1:3" ht="212.25" customHeight="1" x14ac:dyDescent="0.25">
      <c r="A3" s="25" t="s">
        <v>94</v>
      </c>
    </row>
    <row r="4" spans="1:3" ht="212.25" customHeight="1" x14ac:dyDescent="0.25">
      <c r="A4" s="25" t="s">
        <v>95</v>
      </c>
    </row>
    <row r="5" spans="1:3" ht="212.25" customHeight="1" x14ac:dyDescent="0.25">
      <c r="A5" s="25" t="s">
        <v>96</v>
      </c>
    </row>
    <row r="6" spans="1:3" ht="212.25" customHeight="1" x14ac:dyDescent="0.25">
      <c r="A6" s="25" t="s">
        <v>97</v>
      </c>
    </row>
    <row r="7" spans="1:3" ht="212.25" customHeight="1" x14ac:dyDescent="0.25">
      <c r="A7" s="25" t="s">
        <v>98</v>
      </c>
    </row>
    <row r="8" spans="1:3" ht="212.25" customHeight="1" x14ac:dyDescent="0.25">
      <c r="A8" s="25" t="s">
        <v>99</v>
      </c>
    </row>
    <row r="9" spans="1:3" ht="212.25" customHeight="1" x14ac:dyDescent="0.25">
      <c r="A9" s="25" t="s">
        <v>100</v>
      </c>
    </row>
    <row r="10" spans="1:3" ht="212.25" customHeight="1" x14ac:dyDescent="0.25">
      <c r="A10" s="25" t="s">
        <v>101</v>
      </c>
    </row>
    <row r="11" spans="1:3" ht="212.25" customHeight="1" x14ac:dyDescent="0.25">
      <c r="A11" s="25" t="s">
        <v>102</v>
      </c>
    </row>
    <row r="12" spans="1:3" ht="212.25" customHeight="1" x14ac:dyDescent="0.25">
      <c r="A12" s="25" t="s">
        <v>103</v>
      </c>
    </row>
    <row r="13" spans="1:3" ht="212.25" customHeight="1" x14ac:dyDescent="0.25">
      <c r="A13" s="25" t="s">
        <v>156</v>
      </c>
    </row>
    <row r="14" spans="1:3" ht="212.25" customHeight="1" x14ac:dyDescent="0.25">
      <c r="A14" s="25" t="s">
        <v>157</v>
      </c>
    </row>
    <row r="15" spans="1:3" ht="212.25" customHeight="1" x14ac:dyDescent="0.25">
      <c r="A15" s="25" t="s">
        <v>104</v>
      </c>
    </row>
    <row r="16" spans="1:3" ht="212.25" customHeight="1" x14ac:dyDescent="0.25">
      <c r="A16" s="25" t="s">
        <v>105</v>
      </c>
    </row>
    <row r="17" spans="1:1" ht="212.25" customHeight="1" x14ac:dyDescent="0.25">
      <c r="A17" s="25" t="s">
        <v>106</v>
      </c>
    </row>
    <row r="18" spans="1:1" ht="212.25" customHeight="1" x14ac:dyDescent="0.25">
      <c r="A18" s="25" t="s">
        <v>107</v>
      </c>
    </row>
    <row r="19" spans="1:1" ht="212.25" customHeight="1" x14ac:dyDescent="0.25">
      <c r="A19" s="25" t="s">
        <v>108</v>
      </c>
    </row>
    <row r="20" spans="1:1" ht="212.25" customHeight="1" x14ac:dyDescent="0.25">
      <c r="A20" s="25" t="s">
        <v>109</v>
      </c>
    </row>
    <row r="21" spans="1:1" ht="212.25" customHeight="1" x14ac:dyDescent="0.25">
      <c r="A21" s="25" t="s">
        <v>158</v>
      </c>
    </row>
    <row r="22" spans="1:1" ht="212.25" customHeight="1" x14ac:dyDescent="0.25">
      <c r="A22" s="25" t="s">
        <v>159</v>
      </c>
    </row>
    <row r="23" spans="1:1" ht="212.25" customHeight="1" x14ac:dyDescent="0.25">
      <c r="A23" s="25" t="s">
        <v>160</v>
      </c>
    </row>
    <row r="24" spans="1:1" ht="212.25" customHeight="1" x14ac:dyDescent="0.25">
      <c r="A24" s="25" t="s">
        <v>111</v>
      </c>
    </row>
    <row r="25" spans="1:1" ht="212.25" customHeight="1" x14ac:dyDescent="0.25">
      <c r="A25" s="25" t="s">
        <v>112</v>
      </c>
    </row>
    <row r="26" spans="1:1" ht="212.25" customHeight="1" x14ac:dyDescent="0.25">
      <c r="A26" s="25" t="s">
        <v>113</v>
      </c>
    </row>
    <row r="27" spans="1:1" ht="212.25" customHeight="1" x14ac:dyDescent="0.25">
      <c r="A27" s="25" t="s">
        <v>114</v>
      </c>
    </row>
    <row r="28" spans="1:1" ht="212.25" customHeight="1" x14ac:dyDescent="0.25">
      <c r="A28" s="25" t="s">
        <v>110</v>
      </c>
    </row>
    <row r="29" spans="1:1" ht="212.25" customHeight="1" x14ac:dyDescent="0.25">
      <c r="A29" s="25" t="s">
        <v>116</v>
      </c>
    </row>
    <row r="30" spans="1:1" ht="212.25" customHeight="1" x14ac:dyDescent="0.25">
      <c r="A30" s="25" t="s">
        <v>115</v>
      </c>
    </row>
    <row r="31" spans="1:1" ht="212.25" customHeight="1" x14ac:dyDescent="0.25">
      <c r="A31" s="25" t="s">
        <v>117</v>
      </c>
    </row>
    <row r="32" spans="1:1" ht="212.25" customHeight="1" x14ac:dyDescent="0.25">
      <c r="A32" s="25" t="s">
        <v>118</v>
      </c>
    </row>
    <row r="33" spans="1:1" ht="212.25" customHeight="1" x14ac:dyDescent="0.25">
      <c r="A33" s="25" t="s">
        <v>119</v>
      </c>
    </row>
    <row r="34" spans="1:1" ht="212.25" customHeight="1" x14ac:dyDescent="0.25">
      <c r="A34" s="25" t="s">
        <v>120</v>
      </c>
    </row>
    <row r="35" spans="1:1" ht="212.25" customHeight="1" x14ac:dyDescent="0.25">
      <c r="A35" s="25" t="s">
        <v>121</v>
      </c>
    </row>
    <row r="36" spans="1:1" ht="212.25" customHeight="1" x14ac:dyDescent="0.25">
      <c r="A36" s="25" t="s">
        <v>122</v>
      </c>
    </row>
    <row r="37" spans="1:1" ht="212.25" customHeight="1" x14ac:dyDescent="0.25">
      <c r="A37" s="25" t="s">
        <v>123</v>
      </c>
    </row>
    <row r="38" spans="1:1" ht="212.25" customHeight="1" x14ac:dyDescent="0.25">
      <c r="A38" s="25" t="s">
        <v>124</v>
      </c>
    </row>
    <row r="39" spans="1:1" ht="212.25" customHeight="1" x14ac:dyDescent="0.25">
      <c r="A39" s="25" t="s">
        <v>125</v>
      </c>
    </row>
    <row r="40" spans="1:1" ht="212.25" customHeight="1" x14ac:dyDescent="0.25">
      <c r="A40" s="25" t="s">
        <v>126</v>
      </c>
    </row>
    <row r="41" spans="1:1" ht="212.25" customHeight="1" x14ac:dyDescent="0.25">
      <c r="A41" s="25" t="s">
        <v>127</v>
      </c>
    </row>
    <row r="42" spans="1:1" ht="212.25" customHeight="1" x14ac:dyDescent="0.25">
      <c r="A42" s="25" t="s">
        <v>128</v>
      </c>
    </row>
    <row r="43" spans="1:1" ht="212.25" customHeight="1" x14ac:dyDescent="0.25">
      <c r="A43" s="25" t="s">
        <v>129</v>
      </c>
    </row>
    <row r="44" spans="1:1" ht="212.25" customHeight="1" x14ac:dyDescent="0.25">
      <c r="A44" s="25" t="s">
        <v>130</v>
      </c>
    </row>
    <row r="45" spans="1:1" ht="212.25" customHeight="1" x14ac:dyDescent="0.25">
      <c r="A45" s="25" t="s">
        <v>131</v>
      </c>
    </row>
    <row r="46" spans="1:1" ht="212.25" customHeight="1" x14ac:dyDescent="0.25">
      <c r="A46" s="25" t="s">
        <v>132</v>
      </c>
    </row>
    <row r="47" spans="1:1" ht="212.25" customHeight="1" x14ac:dyDescent="0.25">
      <c r="A47" s="25" t="s">
        <v>133</v>
      </c>
    </row>
    <row r="48" spans="1:1" ht="212.25" customHeight="1" x14ac:dyDescent="0.25">
      <c r="A48" s="25" t="s">
        <v>134</v>
      </c>
    </row>
    <row r="49" spans="1:1" ht="212.25" customHeight="1" x14ac:dyDescent="0.25">
      <c r="A49" s="25" t="s">
        <v>135</v>
      </c>
    </row>
    <row r="50" spans="1:1" ht="212.25" customHeight="1" x14ac:dyDescent="0.25">
      <c r="A50" s="25" t="s">
        <v>137</v>
      </c>
    </row>
    <row r="51" spans="1:1" ht="212.25" customHeight="1" x14ac:dyDescent="0.25">
      <c r="A51" s="25" t="s">
        <v>138</v>
      </c>
    </row>
    <row r="52" spans="1:1" ht="212.25" customHeight="1" x14ac:dyDescent="0.25">
      <c r="A52" s="25" t="s">
        <v>139</v>
      </c>
    </row>
    <row r="53" spans="1:1" ht="212.25" customHeight="1" x14ac:dyDescent="0.25">
      <c r="A53" s="25" t="s">
        <v>140</v>
      </c>
    </row>
    <row r="54" spans="1:1" ht="212.25" customHeight="1" x14ac:dyDescent="0.25">
      <c r="A54" s="25" t="s">
        <v>141</v>
      </c>
    </row>
    <row r="55" spans="1:1" ht="212.25" customHeight="1" x14ac:dyDescent="0.25">
      <c r="A55" s="25" t="s">
        <v>142</v>
      </c>
    </row>
    <row r="56" spans="1:1" ht="212.25" customHeight="1" x14ac:dyDescent="0.25">
      <c r="A56" s="25" t="s">
        <v>143</v>
      </c>
    </row>
    <row r="57" spans="1:1" ht="212.25" customHeight="1" x14ac:dyDescent="0.25">
      <c r="A57" s="25" t="s">
        <v>144</v>
      </c>
    </row>
    <row r="58" spans="1:1" ht="212.25" customHeight="1" x14ac:dyDescent="0.25">
      <c r="A58" s="25" t="s">
        <v>145</v>
      </c>
    </row>
    <row r="59" spans="1:1" ht="212.25" customHeight="1" x14ac:dyDescent="0.25">
      <c r="A59" s="25" t="s">
        <v>136</v>
      </c>
    </row>
    <row r="60" spans="1:1" ht="212.25" customHeight="1" x14ac:dyDescent="0.25">
      <c r="A60" s="25" t="s">
        <v>146</v>
      </c>
    </row>
    <row r="61" spans="1:1" ht="212.25" customHeight="1" x14ac:dyDescent="0.25">
      <c r="A61" s="25" t="s">
        <v>147</v>
      </c>
    </row>
    <row r="62" spans="1:1" ht="212.25" customHeight="1" x14ac:dyDescent="0.25">
      <c r="A62" s="25" t="s">
        <v>148</v>
      </c>
    </row>
    <row r="63" spans="1:1" ht="212.25" customHeight="1" x14ac:dyDescent="0.25">
      <c r="A63" s="25" t="s">
        <v>149</v>
      </c>
    </row>
    <row r="64" spans="1:1" ht="212.25" customHeight="1" x14ac:dyDescent="0.25">
      <c r="A64" s="25" t="s">
        <v>150</v>
      </c>
    </row>
    <row r="65" spans="1:1" ht="212.25" customHeight="1" x14ac:dyDescent="0.25">
      <c r="A65" s="25" t="s">
        <v>151</v>
      </c>
    </row>
    <row r="66" spans="1:1" ht="212.25" customHeight="1" x14ac:dyDescent="0.25">
      <c r="A66" s="25" t="s">
        <v>152</v>
      </c>
    </row>
    <row r="67" spans="1:1" ht="212.25" customHeight="1" x14ac:dyDescent="0.25">
      <c r="A67" s="25" t="s">
        <v>153</v>
      </c>
    </row>
    <row r="68" spans="1:1" ht="212.25" customHeight="1" x14ac:dyDescent="0.25">
      <c r="A68" s="25" t="s">
        <v>154</v>
      </c>
    </row>
    <row r="69" spans="1:1" ht="212.25" customHeight="1" x14ac:dyDescent="0.25">
      <c r="A69" s="25" t="s">
        <v>155</v>
      </c>
    </row>
    <row r="70" spans="1:1" ht="212.25" customHeight="1" x14ac:dyDescent="0.25">
      <c r="A70" s="25" t="s">
        <v>162</v>
      </c>
    </row>
    <row r="71" spans="1:1" ht="212.25" customHeight="1" x14ac:dyDescent="0.25">
      <c r="A71" s="25" t="s">
        <v>163</v>
      </c>
    </row>
    <row r="72" spans="1:1" ht="212.25" customHeight="1" x14ac:dyDescent="0.25">
      <c r="A72" s="25" t="s">
        <v>164</v>
      </c>
    </row>
    <row r="73" spans="1:1" ht="212.25" customHeight="1" x14ac:dyDescent="0.25">
      <c r="A73" s="25" t="s">
        <v>165</v>
      </c>
    </row>
    <row r="74" spans="1:1" ht="212.25" customHeight="1" x14ac:dyDescent="0.25">
      <c r="A74" s="25" t="s">
        <v>166</v>
      </c>
    </row>
    <row r="75" spans="1:1" ht="212.25" customHeight="1" x14ac:dyDescent="0.25">
      <c r="A75" s="25" t="s">
        <v>167</v>
      </c>
    </row>
    <row r="76" spans="1:1" ht="212.25" customHeight="1" x14ac:dyDescent="0.25">
      <c r="A76" s="25" t="s">
        <v>168</v>
      </c>
    </row>
    <row r="77" spans="1:1" ht="212.25" customHeight="1" x14ac:dyDescent="0.25">
      <c r="A77" s="25" t="s">
        <v>169</v>
      </c>
    </row>
    <row r="78" spans="1:1" ht="212.25" customHeight="1" x14ac:dyDescent="0.25">
      <c r="A78" s="25" t="s">
        <v>170</v>
      </c>
    </row>
    <row r="79" spans="1:1" ht="212.25" customHeight="1" x14ac:dyDescent="0.25">
      <c r="A79" s="25" t="s">
        <v>171</v>
      </c>
    </row>
    <row r="80" spans="1:1" ht="212.25" customHeight="1" x14ac:dyDescent="0.25">
      <c r="A80" s="25" t="s">
        <v>172</v>
      </c>
    </row>
    <row r="81" spans="1:1" ht="212.25" customHeight="1" x14ac:dyDescent="0.25">
      <c r="A81" s="25" t="s">
        <v>173</v>
      </c>
    </row>
    <row r="82" spans="1:1" ht="212.25" customHeight="1" x14ac:dyDescent="0.25">
      <c r="A82" s="25" t="s">
        <v>174</v>
      </c>
    </row>
    <row r="83" spans="1:1" ht="212.25" customHeight="1" x14ac:dyDescent="0.25">
      <c r="A83" s="25" t="s">
        <v>175</v>
      </c>
    </row>
    <row r="84" spans="1:1" ht="212.25" customHeight="1" x14ac:dyDescent="0.25">
      <c r="A84" s="25" t="s">
        <v>176</v>
      </c>
    </row>
    <row r="85" spans="1:1" ht="212.25" customHeight="1" x14ac:dyDescent="0.25">
      <c r="A85" s="25" t="s">
        <v>194</v>
      </c>
    </row>
    <row r="86" spans="1:1" ht="212.25" customHeight="1" x14ac:dyDescent="0.25">
      <c r="A86" s="25" t="s">
        <v>177</v>
      </c>
    </row>
    <row r="87" spans="1:1" ht="212.25" customHeight="1" x14ac:dyDescent="0.25">
      <c r="A87" s="25" t="s">
        <v>178</v>
      </c>
    </row>
    <row r="88" spans="1:1" ht="212.25" customHeight="1" x14ac:dyDescent="0.25">
      <c r="A88" s="25" t="s">
        <v>179</v>
      </c>
    </row>
    <row r="89" spans="1:1" ht="212.25" customHeight="1" x14ac:dyDescent="0.25">
      <c r="A89" s="25" t="s">
        <v>180</v>
      </c>
    </row>
    <row r="90" spans="1:1" ht="212.25" customHeight="1" x14ac:dyDescent="0.25">
      <c r="A90" s="25" t="s">
        <v>181</v>
      </c>
    </row>
    <row r="91" spans="1:1" ht="212.25" customHeight="1" x14ac:dyDescent="0.25">
      <c r="A91" s="25" t="s">
        <v>182</v>
      </c>
    </row>
    <row r="92" spans="1:1" ht="212.25" customHeight="1" x14ac:dyDescent="0.25">
      <c r="A92" s="25" t="s">
        <v>183</v>
      </c>
    </row>
    <row r="93" spans="1:1" ht="212.25" customHeight="1" x14ac:dyDescent="0.25">
      <c r="A93" s="25" t="s">
        <v>184</v>
      </c>
    </row>
    <row r="94" spans="1:1" ht="212.25" customHeight="1" x14ac:dyDescent="0.25">
      <c r="A94" s="25" t="s">
        <v>185</v>
      </c>
    </row>
    <row r="95" spans="1:1" ht="212.25" customHeight="1" x14ac:dyDescent="0.25">
      <c r="A95" s="25" t="s">
        <v>186</v>
      </c>
    </row>
    <row r="96" spans="1:1" ht="212.25" customHeight="1" x14ac:dyDescent="0.25">
      <c r="A96" s="25" t="s">
        <v>239</v>
      </c>
    </row>
    <row r="97" spans="1:1" ht="212.25" customHeight="1" x14ac:dyDescent="0.25">
      <c r="A97" s="25" t="s">
        <v>187</v>
      </c>
    </row>
    <row r="98" spans="1:1" ht="212.25" customHeight="1" x14ac:dyDescent="0.25">
      <c r="A98" s="25" t="s">
        <v>188</v>
      </c>
    </row>
    <row r="99" spans="1:1" ht="212.25" customHeight="1" x14ac:dyDescent="0.25">
      <c r="A99" s="25" t="s">
        <v>189</v>
      </c>
    </row>
    <row r="100" spans="1:1" ht="212.25" customHeight="1" x14ac:dyDescent="0.25">
      <c r="A100" s="25" t="s">
        <v>190</v>
      </c>
    </row>
    <row r="101" spans="1:1" ht="212.25" customHeight="1" x14ac:dyDescent="0.25">
      <c r="A101" s="25" t="s">
        <v>191</v>
      </c>
    </row>
    <row r="102" spans="1:1" ht="212.25" customHeight="1" x14ac:dyDescent="0.25">
      <c r="A102" s="25" t="s">
        <v>192</v>
      </c>
    </row>
    <row r="103" spans="1:1" ht="212.25" customHeight="1" x14ac:dyDescent="0.25">
      <c r="A103" s="25" t="s">
        <v>193</v>
      </c>
    </row>
    <row r="104" spans="1:1" ht="212.25" customHeight="1" x14ac:dyDescent="0.25">
      <c r="A104" s="25" t="s">
        <v>195</v>
      </c>
    </row>
    <row r="105" spans="1:1" ht="212.25" customHeight="1" x14ac:dyDescent="0.25">
      <c r="A105" s="25" t="s">
        <v>196</v>
      </c>
    </row>
    <row r="106" spans="1:1" ht="212.25" customHeight="1" x14ac:dyDescent="0.25">
      <c r="A106" s="25" t="s">
        <v>197</v>
      </c>
    </row>
  </sheetData>
  <sheetProtection sheet="1" objects="1" scenarios="1" selectLockedCells="1"/>
  <sortState xmlns:xlrd2="http://schemas.microsoft.com/office/spreadsheetml/2017/richdata2" ref="A107:A146">
    <sortCondition ref="A107"/>
  </sortState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13</vt:i4>
      </vt:variant>
    </vt:vector>
  </HeadingPairs>
  <TitlesOfParts>
    <vt:vector size="18" baseType="lpstr">
      <vt:lpstr>Plan1</vt:lpstr>
      <vt:lpstr>Plan3</vt:lpstr>
      <vt:lpstr>Plan2</vt:lpstr>
      <vt:lpstr>Planilha1</vt:lpstr>
      <vt:lpstr>Plan5</vt:lpstr>
      <vt:lpstr>CORES_COR</vt:lpstr>
      <vt:lpstr>CORES_PRODUTO</vt:lpstr>
      <vt:lpstr>LISTA_IMAG_3</vt:lpstr>
      <vt:lpstr>MATRIZ_TP</vt:lpstr>
      <vt:lpstr>MATRIZ_TP_COLUNA</vt:lpstr>
      <vt:lpstr>MATRIZ_TP_LINHA</vt:lpstr>
      <vt:lpstr>PRODUTO_1</vt:lpstr>
      <vt:lpstr>PRODUTO_2</vt:lpstr>
      <vt:lpstr>PRODUTO_3</vt:lpstr>
      <vt:lpstr>SLIM_COR</vt:lpstr>
      <vt:lpstr>TU</vt:lpstr>
      <vt:lpstr>TU_PRODUTO</vt:lpstr>
      <vt:lpstr>TU_TAMANHO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Insper</dc:creator>
  <cp:lastModifiedBy>Nilton</cp:lastModifiedBy>
  <cp:lastPrinted>2023-02-03T11:46:31Z</cp:lastPrinted>
  <dcterms:created xsi:type="dcterms:W3CDTF">2014-05-25T01:46:18Z</dcterms:created>
  <dcterms:modified xsi:type="dcterms:W3CDTF">2023-02-08T13:37:30Z</dcterms:modified>
</cp:coreProperties>
</file>